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Farina\Corsi\Applied-Acoustics\Tests-2020\"/>
    </mc:Choice>
  </mc:AlternateContent>
  <xr:revisionPtr revIDLastSave="0" documentId="13_ncr:1_{C550CE23-4B4D-4E8D-BEDE-03BDAEC2CA83}" xr6:coauthVersionLast="45" xr6:coauthVersionMax="45" xr10:uidLastSave="{00000000-0000-0000-0000-000000000000}"/>
  <bookViews>
    <workbookView xWindow="840" yWindow="-98" windowWidth="22298" windowHeight="14595" xr2:uid="{00000000-000D-0000-FFFF-FFFF00000000}"/>
  </bookViews>
  <sheets>
    <sheet name="Form responses 1" sheetId="1" r:id="rId1"/>
    <sheet name="Solution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" i="1" l="1"/>
  <c r="AN4" i="1"/>
  <c r="AN3" i="1"/>
  <c r="AN5" i="1"/>
  <c r="AN2" i="1"/>
  <c r="AK3" i="1"/>
  <c r="AK4" i="1"/>
  <c r="AK5" i="1"/>
  <c r="AK6" i="1"/>
  <c r="AK2" i="1"/>
  <c r="J80" i="2"/>
  <c r="AG6" i="1"/>
  <c r="AG5" i="1"/>
  <c r="AG4" i="1"/>
  <c r="AG3" i="1"/>
  <c r="AG2" i="1"/>
  <c r="F58" i="2"/>
  <c r="C45" i="2"/>
  <c r="Z6" i="1"/>
  <c r="Z5" i="1"/>
  <c r="Z4" i="1"/>
  <c r="Z3" i="1"/>
  <c r="Z2" i="1"/>
  <c r="F6" i="1"/>
  <c r="F5" i="1"/>
  <c r="F4" i="1"/>
  <c r="G4" i="1" s="1"/>
  <c r="F3" i="1"/>
  <c r="F2" i="1"/>
  <c r="H4" i="1" l="1"/>
  <c r="I4" i="1" s="1"/>
  <c r="G2" i="1"/>
  <c r="H2" i="1"/>
  <c r="G5" i="1"/>
  <c r="H5" i="1"/>
  <c r="I5" i="1" s="1"/>
  <c r="G3" i="1"/>
  <c r="H3" i="1" s="1"/>
  <c r="I3" i="1" s="1"/>
  <c r="G6" i="1"/>
  <c r="M67" i="2"/>
  <c r="M72" i="2" s="1"/>
  <c r="J67" i="2"/>
  <c r="J72" i="2" s="1"/>
  <c r="M68" i="2"/>
  <c r="J68" i="2"/>
  <c r="G56" i="2"/>
  <c r="B56" i="2"/>
  <c r="D56" i="2" s="1"/>
  <c r="F52" i="2"/>
  <c r="I52" i="2" l="1"/>
  <c r="J52" i="2" s="1"/>
  <c r="L52" i="2"/>
  <c r="J5" i="1"/>
  <c r="J4" i="1"/>
  <c r="K4" i="1" s="1"/>
  <c r="I2" i="1"/>
  <c r="J3" i="1"/>
  <c r="K3" i="1" s="1"/>
  <c r="H6" i="1"/>
  <c r="I6" i="1" s="1"/>
  <c r="K5" i="1"/>
  <c r="J71" i="2"/>
  <c r="M71" i="2"/>
  <c r="J75" i="2" s="1"/>
  <c r="J76" i="2"/>
  <c r="J6" i="1" l="1"/>
  <c r="K6" i="1" s="1"/>
  <c r="J2" i="1"/>
  <c r="K2" i="1" s="1"/>
  <c r="J79" i="2"/>
</calcChain>
</file>

<file path=xl/sharedStrings.xml><?xml version="1.0" encoding="utf-8"?>
<sst xmlns="http://schemas.openxmlformats.org/spreadsheetml/2006/main" count="176" uniqueCount="112">
  <si>
    <t>Timestamp</t>
  </si>
  <si>
    <t>Email address</t>
  </si>
  <si>
    <t>Surname and Name</t>
  </si>
  <si>
    <t>Matricula</t>
  </si>
  <si>
    <t>1) A generic microphone is partially sensitive to sound pressure, partially sensitive to particle velocity: which are the two percentages for a CARDIOID microphone?</t>
  </si>
  <si>
    <t>2) What is the geometrical layout for an ORTF stereo microphone pair?</t>
  </si>
  <si>
    <t>3) How many channels are required for transporting an Ambisonics 7th-order stream?</t>
  </si>
  <si>
    <t>4) Which of the following playback systems provide periphonic reproduction (sound coming also from above and below)?</t>
  </si>
  <si>
    <t>5) Compute the number of channels required for an Ambisonics stream of order 5*F.</t>
  </si>
  <si>
    <t>6) Compute the beamwidth (angle from axis at which the level drops 3dB) for a virtual cardioid microphone of order 1+E.</t>
  </si>
  <si>
    <t>7) Two sound sources are separated by an angle of 60+F*3 degrees. We aim at them with two virtual cardioids of order 1+E. Compute the attenuation in dB of source B for the microphone aimed on source A.</t>
  </si>
  <si>
    <t>8) In a stereo mix, a highly-pitched sound is panned with an amplitude gain of (70+F)% on channel Left, and (30-F)% on channel Right. Assuming that the playback is occurring on a standard stereo system (with loudspeakers spaced 60° apart), find the apparent azimuth of the sound (counting from an azimuth=0° in the Center-Front).</t>
  </si>
  <si>
    <t>michael.petrolini@studenti.unipr.it</t>
  </si>
  <si>
    <t>Petrolini Michael</t>
  </si>
  <si>
    <t>50% pressure, 50% velocity</t>
  </si>
  <si>
    <t>Two cardioids, spaced 170mm and angled 110°</t>
  </si>
  <si>
    <t>64 channels</t>
  </si>
  <si>
    <t>Ambisonics, SPS (Spatial PCM Sampling, for example Mach1), Dolby Atmos (sound objects)</t>
  </si>
  <si>
    <t>jaspreet.pal@studenti.unipr.it</t>
  </si>
  <si>
    <t>Pal Jaspreet</t>
  </si>
  <si>
    <t>Ambisonics</t>
  </si>
  <si>
    <t>reinhardt.rading@studenti.unipr.it</t>
  </si>
  <si>
    <t>Reinhardt Rading</t>
  </si>
  <si>
    <t>alessio.pedrona@studenti.unipr.it</t>
  </si>
  <si>
    <t>Pedrona Alessio</t>
  </si>
  <si>
    <t>WFS (Wavefield Synthesis), Ambisonics</t>
  </si>
  <si>
    <t>196 channels</t>
  </si>
  <si>
    <t>abdelwakil.nasrallah@studenti.unipr.it</t>
  </si>
  <si>
    <t>Nasr Allah Abdelwakil</t>
  </si>
  <si>
    <t>N.</t>
  </si>
  <si>
    <t>MATRICULA</t>
  </si>
  <si>
    <t>A</t>
  </si>
  <si>
    <t>B</t>
  </si>
  <si>
    <t>C</t>
  </si>
  <si>
    <t>D</t>
  </si>
  <si>
    <t>E</t>
  </si>
  <si>
    <t>F</t>
  </si>
  <si>
    <t>Test 5 - 14/12/2020 - Applied Acoustics</t>
  </si>
  <si>
    <r>
      <t>1)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1"/>
        <color rgb="FF000000"/>
        <rFont val="Calibri"/>
        <family val="2"/>
      </rPr>
      <t>A generic microphone is partially sensitive to sound pressure, partially sensitive to particle velocity: which are the two percentages for a CARDIOID microphone?</t>
    </r>
  </si>
  <si>
    <t>one answer only: 1 point if correct, -1 point if wrong, 0 point if "no answer"</t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</si>
  <si>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100% pressure, 0% velocity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</si>
  <si>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75% pressure, 25% velocity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</si>
  <si>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50% pressure, 50% velocity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</si>
  <si>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25% pressure, 75% velocity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</si>
  <si>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0% pressure, 100% velocity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</si>
  <si>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 do not know (no answer)</t>
    </r>
  </si>
  <si>
    <r>
      <t>2)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1"/>
        <color rgb="FF000000"/>
        <rFont val="Calibri"/>
        <family val="2"/>
      </rPr>
      <t>What is the geometrical layout for an ORTF stereo microphone pair?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</si>
  <si>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Two coincident cardioids, angled 60°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</si>
  <si>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Two coincident cardioids, angled 90°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</si>
  <si>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Two cardioids, spaced 170mm and angled 60°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</si>
  <si>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Two cardioids, spaced 170mm and angled 110°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</si>
  <si>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Two hypercardioids, spaced 300m and angled 90°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</si>
  <si>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9 channels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</si>
  <si>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16 channels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</si>
  <si>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25 channels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</si>
  <si>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34 channels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</si>
  <si>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64 channels</t>
    </r>
  </si>
  <si>
    <t>multiple answers allowed: for each answer, 1 point if correct, -1 point if wrong, 0 point if "not selected"</t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</si>
  <si>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5.1 Dolby Digital Surround (DVD disc)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</si>
  <si>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7.1 Surround (Blue Ray Disc)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</si>
  <si>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WFS (Wavefield Synthesis)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</si>
  <si>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Ambisonics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</si>
  <si>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SPS (Spatial PCM Sampling, for example Mach1)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</si>
  <si>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Dolby Atmos (sound objects)</t>
    </r>
  </si>
  <si>
    <t>write number and measurement unit</t>
  </si>
  <si>
    <t>Nch = (L+1)^2 =</t>
  </si>
  <si>
    <t>channels</t>
  </si>
  <si>
    <t>5) Compute the number of channels required for an Ambisonics stream of order L = 5*F.</t>
  </si>
  <si>
    <t>let's go in dB: -3 = 20*log10((0.5+0.5*cos(theta))^n) =&gt; -3 = n*20*log10(0.5+0.5*cos(theta))</t>
  </si>
  <si>
    <t>so we get 10^(-3/(n*20)) = 0.5+0.5*COS(theta)</t>
  </si>
  <si>
    <t>Hence Theta = acos [(10^(-3/(n*20))-0.5)/0.5] =</t>
  </si>
  <si>
    <t>Verification</t>
  </si>
  <si>
    <t>dB</t>
  </si>
  <si>
    <t>G =</t>
  </si>
  <si>
    <t>rad</t>
  </si>
  <si>
    <t>Gain G(theta) for a cardioid of order n: G = [0.5+0.5*cos(theta)]^n</t>
  </si>
  <si>
    <t>A = 20*log10(G) = 20*log10((0.5+0.5*cos(theta))^n) =</t>
  </si>
  <si>
    <t>Theta =</t>
  </si>
  <si>
    <t>°</t>
  </si>
  <si>
    <t>° =</t>
  </si>
  <si>
    <t>n =</t>
  </si>
  <si>
    <t>x</t>
  </si>
  <si>
    <t>y</t>
  </si>
  <si>
    <t>azimut</t>
  </si>
  <si>
    <t>For Left speaker</t>
  </si>
  <si>
    <t>For Right speker</t>
  </si>
  <si>
    <r>
      <t>|I</t>
    </r>
    <r>
      <rPr>
        <vertAlign val="subscript"/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>| =</t>
    </r>
  </si>
  <si>
    <r>
      <t>|I</t>
    </r>
    <r>
      <rPr>
        <vertAlign val="subscript"/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| =</t>
    </r>
  </si>
  <si>
    <t>Cartesian components of sound intensity</t>
  </si>
  <si>
    <r>
      <t>I</t>
    </r>
    <r>
      <rPr>
        <vertAlign val="subscript"/>
        <sz val="10"/>
        <color rgb="FF000000"/>
        <rFont val="Arial"/>
        <family val="2"/>
      </rPr>
      <t>L,x</t>
    </r>
    <r>
      <rPr>
        <sz val="10"/>
        <color rgb="FF000000"/>
        <rFont val="Arial"/>
        <family val="2"/>
      </rPr>
      <t xml:space="preserve"> =</t>
    </r>
  </si>
  <si>
    <r>
      <t>I</t>
    </r>
    <r>
      <rPr>
        <vertAlign val="subscript"/>
        <sz val="10"/>
        <color rgb="FF000000"/>
        <rFont val="Arial"/>
        <family val="2"/>
      </rPr>
      <t>L,y</t>
    </r>
    <r>
      <rPr>
        <sz val="10"/>
        <color rgb="FF000000"/>
        <rFont val="Arial"/>
        <family val="2"/>
      </rPr>
      <t xml:space="preserve"> =</t>
    </r>
  </si>
  <si>
    <r>
      <t>I</t>
    </r>
    <r>
      <rPr>
        <vertAlign val="subscript"/>
        <sz val="10"/>
        <color rgb="FF000000"/>
        <rFont val="Arial"/>
        <family val="2"/>
      </rPr>
      <t>R,x</t>
    </r>
    <r>
      <rPr>
        <sz val="10"/>
        <color rgb="FF000000"/>
        <rFont val="Arial"/>
        <family val="2"/>
      </rPr>
      <t xml:space="preserve"> =</t>
    </r>
  </si>
  <si>
    <r>
      <t>I</t>
    </r>
    <r>
      <rPr>
        <vertAlign val="subscript"/>
        <sz val="10"/>
        <color rgb="FF000000"/>
        <rFont val="Arial"/>
        <family val="2"/>
      </rPr>
      <t>R,y</t>
    </r>
    <r>
      <rPr>
        <sz val="10"/>
        <color rgb="FF000000"/>
        <rFont val="Arial"/>
        <family val="2"/>
      </rPr>
      <t xml:space="preserve"> =</t>
    </r>
  </si>
  <si>
    <r>
      <t>I</t>
    </r>
    <r>
      <rPr>
        <vertAlign val="subscript"/>
        <sz val="10"/>
        <color rgb="FF000000"/>
        <rFont val="Arial"/>
        <family val="2"/>
      </rPr>
      <t>tot,x</t>
    </r>
    <r>
      <rPr>
        <sz val="10"/>
        <color rgb="FF000000"/>
        <rFont val="Arial"/>
        <family val="2"/>
      </rPr>
      <t xml:space="preserve"> =</t>
    </r>
  </si>
  <si>
    <r>
      <t>I</t>
    </r>
    <r>
      <rPr>
        <vertAlign val="subscript"/>
        <sz val="10"/>
        <color rgb="FF000000"/>
        <rFont val="Arial"/>
        <family val="2"/>
      </rPr>
      <t>tot,y</t>
    </r>
    <r>
      <rPr>
        <sz val="10"/>
        <color rgb="FF000000"/>
        <rFont val="Arial"/>
        <family val="2"/>
      </rPr>
      <t xml:space="preserve"> =</t>
    </r>
  </si>
  <si>
    <t>The Cartesian components are summed</t>
  </si>
  <si>
    <t>Back to polar coordinates</t>
  </si>
  <si>
    <r>
      <t>Theta</t>
    </r>
    <r>
      <rPr>
        <vertAlign val="subscript"/>
        <sz val="10"/>
        <color rgb="FF000000"/>
        <rFont val="Arial"/>
        <family val="2"/>
      </rPr>
      <t>tot</t>
    </r>
    <r>
      <rPr>
        <sz val="10"/>
        <color rgb="FF000000"/>
        <rFont val="Arial"/>
        <family val="2"/>
      </rPr>
      <t xml:space="preserve"> =</t>
    </r>
  </si>
  <si>
    <r>
      <t>Theta</t>
    </r>
    <r>
      <rPr>
        <vertAlign val="subscript"/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 xml:space="preserve"> =</t>
    </r>
  </si>
  <si>
    <r>
      <t>Theta</t>
    </r>
    <r>
      <rPr>
        <vertAlign val="subscript"/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 xml:space="preserve"> =</t>
    </r>
  </si>
  <si>
    <t>Sound Intensity in polar coordinates</t>
  </si>
  <si>
    <r>
      <t>|I</t>
    </r>
    <r>
      <rPr>
        <vertAlign val="subscript"/>
        <sz val="10"/>
        <color rgb="FF000000"/>
        <rFont val="Arial"/>
        <family val="2"/>
      </rPr>
      <t>tot</t>
    </r>
    <r>
      <rPr>
        <sz val="10"/>
        <color rgb="FF000000"/>
        <rFont val="Arial"/>
        <family val="2"/>
      </rPr>
      <t>| =</t>
    </r>
  </si>
  <si>
    <t xml:space="preserve">   apparent source position</t>
  </si>
  <si>
    <r>
      <t xml:space="preserve">At high frequency the direction is given by the Intensity vector. Intensity is proportional to the </t>
    </r>
    <r>
      <rPr>
        <b/>
        <sz val="10"/>
        <color rgb="FF000000"/>
        <rFont val="Arial"/>
        <family val="2"/>
      </rPr>
      <t>square of amplitude</t>
    </r>
    <r>
      <rPr>
        <sz val="10"/>
        <color rgb="FF000000"/>
        <rFont val="Arial"/>
        <family val="2"/>
      </rPr>
      <t>.</t>
    </r>
  </si>
  <si>
    <r>
      <t xml:space="preserve">          Theta</t>
    </r>
    <r>
      <rPr>
        <vertAlign val="subscript"/>
        <sz val="10"/>
        <color rgb="FF000000"/>
        <rFont val="Arial"/>
        <family val="2"/>
      </rPr>
      <t>L</t>
    </r>
    <r>
      <rPr>
        <sz val="10"/>
        <color rgb="FF000000"/>
        <rFont val="Arial"/>
        <family val="2"/>
      </rPr>
      <t xml:space="preserve"> = +30°</t>
    </r>
  </si>
  <si>
    <r>
      <t xml:space="preserve">          Theta</t>
    </r>
    <r>
      <rPr>
        <vertAlign val="subscript"/>
        <sz val="10"/>
        <color rgb="FF000000"/>
        <rFont val="Arial"/>
        <family val="2"/>
      </rPr>
      <t>R</t>
    </r>
    <r>
      <rPr>
        <sz val="10"/>
        <color rgb="FF000000"/>
        <rFont val="Arial"/>
        <family val="2"/>
      </rPr>
      <t xml:space="preserve"> = -30°</t>
    </r>
  </si>
  <si>
    <r>
      <t>I</t>
    </r>
    <r>
      <rPr>
        <b/>
        <vertAlign val="subscript"/>
        <sz val="10"/>
        <color rgb="FFFF0000"/>
        <rFont val="Arial"/>
        <family val="2"/>
      </rPr>
      <t>R</t>
    </r>
  </si>
  <si>
    <r>
      <t>I</t>
    </r>
    <r>
      <rPr>
        <b/>
        <vertAlign val="subscript"/>
        <sz val="10"/>
        <color rgb="FFFF0000"/>
        <rFont val="Arial"/>
        <family val="2"/>
      </rPr>
      <t>L</t>
    </r>
  </si>
  <si>
    <t>Score</t>
  </si>
  <si>
    <t>Correct Answer</t>
  </si>
  <si>
    <t>Correct Unit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</si>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</sst>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00"/>
    <numFmt numFmtId="166" formatCode="0.0"/>
  </numFmts>
  <fonts count="16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Times New Roman"/>
      <family val="1"/>
    </font>
    <font>
      <i/>
      <sz val="11"/>
      <color rgb="FF000000"/>
      <name val="Calibri"/>
      <family val="2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vertAlign val="subscript"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color rgb="FFFF000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 indent="4"/>
    </xf>
    <xf numFmtId="0" fontId="0" fillId="3" borderId="0" xfId="0" applyFont="1" applyFill="1" applyAlignment="1"/>
    <xf numFmtId="0" fontId="2" fillId="0" borderId="0" xfId="0" applyFont="1" applyAlignment="1"/>
    <xf numFmtId="0" fontId="5" fillId="0" borderId="0" xfId="0" quotePrefix="1" applyFont="1" applyAlignment="1">
      <alignment vertical="center"/>
    </xf>
    <xf numFmtId="0" fontId="2" fillId="0" borderId="0" xfId="0" applyFont="1" applyAlignment="1">
      <alignment horizontal="right"/>
    </xf>
    <xf numFmtId="0" fontId="4" fillId="0" borderId="9" xfId="0" applyFont="1" applyBorder="1" applyAlignment="1"/>
    <xf numFmtId="2" fontId="4" fillId="0" borderId="10" xfId="0" applyNumberFormat="1" applyFont="1" applyBorder="1" applyAlignment="1"/>
    <xf numFmtId="2" fontId="4" fillId="0" borderId="11" xfId="0" applyNumberFormat="1" applyFont="1" applyBorder="1" applyAlignment="1"/>
    <xf numFmtId="165" fontId="4" fillId="0" borderId="10" xfId="0" applyNumberFormat="1" applyFont="1" applyBorder="1" applyAlignment="1"/>
    <xf numFmtId="166" fontId="4" fillId="0" borderId="10" xfId="0" applyNumberFormat="1" applyFont="1" applyBorder="1" applyAlignment="1"/>
    <xf numFmtId="166" fontId="4" fillId="0" borderId="11" xfId="0" applyNumberFormat="1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0" fillId="0" borderId="12" xfId="0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15" fillId="0" borderId="12" xfId="0" applyNumberFormat="1" applyFont="1" applyBorder="1" applyAlignment="1">
      <alignment horizontal="center"/>
    </xf>
    <xf numFmtId="0" fontId="14" fillId="0" borderId="12" xfId="0" applyFont="1" applyBorder="1"/>
    <xf numFmtId="1" fontId="15" fillId="0" borderId="12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164" fontId="1" fillId="0" borderId="12" xfId="0" applyNumberFormat="1" applyFont="1" applyBorder="1" applyAlignment="1"/>
    <xf numFmtId="0" fontId="1" fillId="0" borderId="12" xfId="0" applyFont="1" applyBorder="1" applyAlignment="1"/>
    <xf numFmtId="0" fontId="1" fillId="0" borderId="12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6" xfId="0" applyFont="1" applyBorder="1" applyAlignment="1">
      <alignment horizontal="center"/>
    </xf>
    <xf numFmtId="164" fontId="1" fillId="0" borderId="17" xfId="0" applyNumberFormat="1" applyFont="1" applyBorder="1" applyAlignment="1"/>
    <xf numFmtId="0" fontId="1" fillId="0" borderId="17" xfId="0" applyFont="1" applyBorder="1" applyAlignment="1"/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1" fontId="15" fillId="0" borderId="17" xfId="0" applyNumberFormat="1" applyFont="1" applyBorder="1" applyAlignment="1">
      <alignment horizontal="center"/>
    </xf>
    <xf numFmtId="0" fontId="0" fillId="0" borderId="17" xfId="0" applyFont="1" applyBorder="1" applyAlignment="1"/>
    <xf numFmtId="166" fontId="15" fillId="0" borderId="17" xfId="0" applyNumberFormat="1" applyFont="1" applyBorder="1" applyAlignment="1">
      <alignment horizontal="center"/>
    </xf>
    <xf numFmtId="0" fontId="14" fillId="0" borderId="17" xfId="0" applyFont="1" applyBorder="1"/>
    <xf numFmtId="0" fontId="4" fillId="3" borderId="18" xfId="0" applyFont="1" applyFill="1" applyBorder="1" applyAlignment="1">
      <alignment horizontal="center"/>
    </xf>
  </cellXfs>
  <cellStyles count="1">
    <cellStyle name="Normal" xfId="0" builtinId="0"/>
  </cellStyles>
  <dxfs count="39"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428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64</xdr:row>
      <xdr:rowOff>128587</xdr:rowOff>
    </xdr:from>
    <xdr:to>
      <xdr:col>6</xdr:col>
      <xdr:colOff>600075</xdr:colOff>
      <xdr:row>85</xdr:row>
      <xdr:rowOff>76200</xdr:rowOff>
    </xdr:to>
    <xdr:sp macro="" textlink="">
      <xdr:nvSpPr>
        <xdr:cNvPr id="6" name="Flowchart: Merge 5">
          <a:extLst>
            <a:ext uri="{FF2B5EF4-FFF2-40B4-BE49-F238E27FC236}">
              <a16:creationId xmlns:a16="http://schemas.microsoft.com/office/drawing/2014/main" id="{87C46B7C-D0E5-4D52-890A-4FA586329484}"/>
            </a:ext>
          </a:extLst>
        </xdr:cNvPr>
        <xdr:cNvSpPr/>
      </xdr:nvSpPr>
      <xdr:spPr>
        <a:xfrm>
          <a:off x="400050" y="12001500"/>
          <a:ext cx="4086225" cy="3348038"/>
        </a:xfrm>
        <a:prstGeom prst="flowChartMerge">
          <a:avLst/>
        </a:prstGeom>
        <a:solidFill>
          <a:srgbClr val="4285F4">
            <a:alpha val="16863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319088</xdr:colOff>
      <xdr:row>84</xdr:row>
      <xdr:rowOff>52387</xdr:rowOff>
    </xdr:from>
    <xdr:to>
      <xdr:col>4</xdr:col>
      <xdr:colOff>23813</xdr:colOff>
      <xdr:row>86</xdr:row>
      <xdr:rowOff>52387</xdr:rowOff>
    </xdr:to>
    <xdr:sp macro="" textlink="">
      <xdr:nvSpPr>
        <xdr:cNvPr id="7" name="Smiley Face 6">
          <a:extLst>
            <a:ext uri="{FF2B5EF4-FFF2-40B4-BE49-F238E27FC236}">
              <a16:creationId xmlns:a16="http://schemas.microsoft.com/office/drawing/2014/main" id="{22482915-D6C1-4486-8776-A6C80DDF2FE9}"/>
            </a:ext>
          </a:extLst>
        </xdr:cNvPr>
        <xdr:cNvSpPr/>
      </xdr:nvSpPr>
      <xdr:spPr>
        <a:xfrm>
          <a:off x="2262188" y="15192375"/>
          <a:ext cx="352425" cy="323850"/>
        </a:xfrm>
        <a:prstGeom prst="smileyFac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218036</xdr:colOff>
      <xdr:row>63</xdr:row>
      <xdr:rowOff>155503</xdr:rowOff>
    </xdr:from>
    <xdr:to>
      <xdr:col>1</xdr:col>
      <xdr:colOff>161471</xdr:colOff>
      <xdr:row>67</xdr:row>
      <xdr:rowOff>70363</xdr:rowOff>
    </xdr:to>
    <xdr:pic>
      <xdr:nvPicPr>
        <xdr:cNvPr id="9" name="Graphic 8" descr="Volume outline">
          <a:extLst>
            <a:ext uri="{FF2B5EF4-FFF2-40B4-BE49-F238E27FC236}">
              <a16:creationId xmlns:a16="http://schemas.microsoft.com/office/drawing/2014/main" id="{6AFDF017-925B-4777-AA6C-38BE46516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3589966">
          <a:off x="218036" y="11866491"/>
          <a:ext cx="591135" cy="591135"/>
        </a:xfrm>
        <a:prstGeom prst="rect">
          <a:avLst/>
        </a:prstGeom>
      </xdr:spPr>
    </xdr:pic>
    <xdr:clientData/>
  </xdr:twoCellAnchor>
  <xdr:twoCellAnchor editAs="oneCell">
    <xdr:from>
      <xdr:col>6</xdr:col>
      <xdr:colOff>213275</xdr:colOff>
      <xdr:row>63</xdr:row>
      <xdr:rowOff>117403</xdr:rowOff>
    </xdr:from>
    <xdr:to>
      <xdr:col>7</xdr:col>
      <xdr:colOff>156710</xdr:colOff>
      <xdr:row>67</xdr:row>
      <xdr:rowOff>32263</xdr:rowOff>
    </xdr:to>
    <xdr:pic>
      <xdr:nvPicPr>
        <xdr:cNvPr id="10" name="Graphic 9" descr="Volume outline">
          <a:extLst>
            <a:ext uri="{FF2B5EF4-FFF2-40B4-BE49-F238E27FC236}">
              <a16:creationId xmlns:a16="http://schemas.microsoft.com/office/drawing/2014/main" id="{49297B27-9216-46DA-8E0E-6D70B3A2D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7287923">
          <a:off x="4099475" y="11828391"/>
          <a:ext cx="591135" cy="591135"/>
        </a:xfrm>
        <a:prstGeom prst="rect">
          <a:avLst/>
        </a:prstGeom>
      </xdr:spPr>
    </xdr:pic>
    <xdr:clientData/>
  </xdr:twoCellAnchor>
  <xdr:twoCellAnchor>
    <xdr:from>
      <xdr:col>1</xdr:col>
      <xdr:colOff>275193</xdr:colOff>
      <xdr:row>63</xdr:row>
      <xdr:rowOff>154945</xdr:rowOff>
    </xdr:from>
    <xdr:to>
      <xdr:col>1</xdr:col>
      <xdr:colOff>422043</xdr:colOff>
      <xdr:row>77</xdr:row>
      <xdr:rowOff>106470</xdr:rowOff>
    </xdr:to>
    <xdr:sp macro="" textlink="">
      <xdr:nvSpPr>
        <xdr:cNvPr id="11" name="Arrow: Right 10">
          <a:extLst>
            <a:ext uri="{FF2B5EF4-FFF2-40B4-BE49-F238E27FC236}">
              <a16:creationId xmlns:a16="http://schemas.microsoft.com/office/drawing/2014/main" id="{28FC2E84-F889-4F9E-9396-1DF00089A2BB}"/>
            </a:ext>
          </a:extLst>
        </xdr:cNvPr>
        <xdr:cNvSpPr/>
      </xdr:nvSpPr>
      <xdr:spPr>
        <a:xfrm rot="3615375">
          <a:off x="-198645" y="12987471"/>
          <a:ext cx="2389925" cy="146850"/>
        </a:xfrm>
        <a:prstGeom prst="rightArrow">
          <a:avLst/>
        </a:prstGeom>
        <a:solidFill>
          <a:srgbClr val="FF0000">
            <a:alpha val="54118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329424</xdr:colOff>
      <xdr:row>64</xdr:row>
      <xdr:rowOff>97422</xdr:rowOff>
    </xdr:from>
    <xdr:to>
      <xdr:col>6</xdr:col>
      <xdr:colOff>494487</xdr:colOff>
      <xdr:row>68</xdr:row>
      <xdr:rowOff>140183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72C9E320-E26D-4C63-BE87-EC70FE929F9D}"/>
            </a:ext>
          </a:extLst>
        </xdr:cNvPr>
        <xdr:cNvSpPr/>
      </xdr:nvSpPr>
      <xdr:spPr>
        <a:xfrm rot="17909677" flipH="1">
          <a:off x="3924350" y="12428296"/>
          <a:ext cx="747611" cy="165063"/>
        </a:xfrm>
        <a:prstGeom prst="rightArrow">
          <a:avLst/>
        </a:prstGeom>
        <a:solidFill>
          <a:srgbClr val="FF0000">
            <a:alpha val="54118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500063</xdr:colOff>
      <xdr:row>64</xdr:row>
      <xdr:rowOff>128587</xdr:rowOff>
    </xdr:from>
    <xdr:to>
      <xdr:col>3</xdr:col>
      <xdr:colOff>500063</xdr:colOff>
      <xdr:row>85</xdr:row>
      <xdr:rowOff>76200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4849A34-B253-4A7F-89D1-B418C0CBB04A}"/>
            </a:ext>
          </a:extLst>
        </xdr:cNvPr>
        <xdr:cNvCxnSpPr>
          <a:stCxn id="6" idx="2"/>
          <a:endCxn id="6" idx="0"/>
        </xdr:cNvCxnSpPr>
      </xdr:nvCxnSpPr>
      <xdr:spPr>
        <a:xfrm flipV="1">
          <a:off x="2443163" y="12001500"/>
          <a:ext cx="0" cy="3348038"/>
        </a:xfrm>
        <a:prstGeom prst="straightConnector1">
          <a:avLst/>
        </a:prstGeom>
        <a:ln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85</xdr:row>
      <xdr:rowOff>71437</xdr:rowOff>
    </xdr:from>
    <xdr:to>
      <xdr:col>3</xdr:col>
      <xdr:colOff>500063</xdr:colOff>
      <xdr:row>85</xdr:row>
      <xdr:rowOff>76200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9C93EFB5-36FE-45FF-A9E8-CAE19001C982}"/>
            </a:ext>
          </a:extLst>
        </xdr:cNvPr>
        <xdr:cNvCxnSpPr/>
      </xdr:nvCxnSpPr>
      <xdr:spPr>
        <a:xfrm flipH="1" flipV="1">
          <a:off x="809625" y="15344775"/>
          <a:ext cx="1633538" cy="4763"/>
        </a:xfrm>
        <a:prstGeom prst="straightConnector1">
          <a:avLst/>
        </a:prstGeom>
        <a:ln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457674</xdr:colOff>
      <xdr:row>63</xdr:row>
      <xdr:rowOff>104762</xdr:rowOff>
    </xdr:from>
    <xdr:to>
      <xdr:col>2</xdr:col>
      <xdr:colOff>404655</xdr:colOff>
      <xdr:row>67</xdr:row>
      <xdr:rowOff>24755</xdr:rowOff>
    </xdr:to>
    <xdr:pic>
      <xdr:nvPicPr>
        <xdr:cNvPr id="18" name="Graphic 17" descr="Volume with solid fill">
          <a:extLst>
            <a:ext uri="{FF2B5EF4-FFF2-40B4-BE49-F238E27FC236}">
              <a16:creationId xmlns:a16="http://schemas.microsoft.com/office/drawing/2014/main" id="{59A04F61-6AD4-4E41-8040-36AF8A72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4196079">
          <a:off x="1104581" y="11816543"/>
          <a:ext cx="596268" cy="594681"/>
        </a:xfrm>
        <a:prstGeom prst="rect">
          <a:avLst/>
        </a:prstGeom>
      </xdr:spPr>
    </xdr:pic>
    <xdr:clientData/>
  </xdr:twoCellAnchor>
  <xdr:twoCellAnchor>
    <xdr:from>
      <xdr:col>2</xdr:col>
      <xdr:colOff>209602</xdr:colOff>
      <xdr:row>67</xdr:row>
      <xdr:rowOff>35234</xdr:rowOff>
    </xdr:from>
    <xdr:to>
      <xdr:col>3</xdr:col>
      <xdr:colOff>500063</xdr:colOff>
      <xdr:row>85</xdr:row>
      <xdr:rowOff>76200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C777ED47-86B7-40D3-A8C1-DE204495F61F}"/>
            </a:ext>
          </a:extLst>
        </xdr:cNvPr>
        <xdr:cNvCxnSpPr>
          <a:stCxn id="6" idx="2"/>
          <a:endCxn id="18" idx="3"/>
        </xdr:cNvCxnSpPr>
      </xdr:nvCxnSpPr>
      <xdr:spPr>
        <a:xfrm flipH="1" flipV="1">
          <a:off x="1505002" y="12393922"/>
          <a:ext cx="938161" cy="2955616"/>
        </a:xfrm>
        <a:prstGeom prst="straightConnector1">
          <a:avLst/>
        </a:prstGeom>
        <a:ln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461962</xdr:colOff>
      <xdr:row>71</xdr:row>
      <xdr:rowOff>42864</xdr:rowOff>
    </xdr:from>
    <xdr:to>
      <xdr:col>4</xdr:col>
      <xdr:colOff>538162</xdr:colOff>
      <xdr:row>73</xdr:row>
      <xdr:rowOff>28576</xdr:rowOff>
    </xdr:to>
    <xdr:sp macro="" textlink="">
      <xdr:nvSpPr>
        <xdr:cNvPr id="29" name="Arc 28">
          <a:extLst>
            <a:ext uri="{FF2B5EF4-FFF2-40B4-BE49-F238E27FC236}">
              <a16:creationId xmlns:a16="http://schemas.microsoft.com/office/drawing/2014/main" id="{892C0617-6200-48A0-8624-1F65BEA83A96}"/>
            </a:ext>
          </a:extLst>
        </xdr:cNvPr>
        <xdr:cNvSpPr/>
      </xdr:nvSpPr>
      <xdr:spPr>
        <a:xfrm flipH="1">
          <a:off x="1757362" y="13049252"/>
          <a:ext cx="1371600" cy="309562"/>
        </a:xfrm>
        <a:custGeom>
          <a:avLst/>
          <a:gdLst>
            <a:gd name="connsiteX0" fmla="*/ 685800 w 1371600"/>
            <a:gd name="connsiteY0" fmla="*/ 0 h 309562"/>
            <a:gd name="connsiteX1" fmla="*/ 1371600 w 1371600"/>
            <a:gd name="connsiteY1" fmla="*/ 154781 h 309562"/>
            <a:gd name="connsiteX2" fmla="*/ 685800 w 1371600"/>
            <a:gd name="connsiteY2" fmla="*/ 154781 h 309562"/>
            <a:gd name="connsiteX3" fmla="*/ 685800 w 1371600"/>
            <a:gd name="connsiteY3" fmla="*/ 0 h 309562"/>
            <a:gd name="connsiteX0" fmla="*/ 685800 w 1371600"/>
            <a:gd name="connsiteY0" fmla="*/ 0 h 309562"/>
            <a:gd name="connsiteX1" fmla="*/ 1371600 w 1371600"/>
            <a:gd name="connsiteY1" fmla="*/ 154781 h 3095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1600" h="309562" stroke="0" extrusionOk="0">
              <a:moveTo>
                <a:pt x="685800" y="0"/>
              </a:moveTo>
              <a:cubicBezTo>
                <a:pt x="1057382" y="307"/>
                <a:pt x="1378491" y="76073"/>
                <a:pt x="1371600" y="154781"/>
              </a:cubicBezTo>
              <a:cubicBezTo>
                <a:pt x="1209750" y="137926"/>
                <a:pt x="972370" y="94173"/>
                <a:pt x="685800" y="154781"/>
              </a:cubicBezTo>
              <a:cubicBezTo>
                <a:pt x="698412" y="84937"/>
                <a:pt x="695312" y="44425"/>
                <a:pt x="685800" y="0"/>
              </a:cubicBezTo>
              <a:close/>
            </a:path>
            <a:path w="1371600" h="309562" fill="none" extrusionOk="0">
              <a:moveTo>
                <a:pt x="685800" y="0"/>
              </a:moveTo>
              <a:cubicBezTo>
                <a:pt x="1079007" y="1066"/>
                <a:pt x="1374428" y="74245"/>
                <a:pt x="1371600" y="154781"/>
              </a:cubicBezTo>
            </a:path>
            <a:path w="1371600" h="309562" fill="none" stroke="0" extrusionOk="0">
              <a:moveTo>
                <a:pt x="685800" y="0"/>
              </a:moveTo>
              <a:cubicBezTo>
                <a:pt x="1066522" y="-7309"/>
                <a:pt x="1374029" y="73826"/>
                <a:pt x="1371600" y="154781"/>
              </a:cubicBezTo>
            </a:path>
          </a:pathLst>
        </a:custGeom>
        <a:ln>
          <a:tailEnd type="triangle"/>
          <a:extLst>
            <a:ext uri="{C807C97D-BFC1-408E-A445-0C87EB9F89A2}">
              <ask:lineSketchStyleProps xmlns:ask="http://schemas.microsoft.com/office/drawing/2018/sketchyshapes" sd="2650216993">
                <a:prstGeom prst="arc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623887</xdr:colOff>
      <xdr:row>79</xdr:row>
      <xdr:rowOff>14290</xdr:rowOff>
    </xdr:from>
    <xdr:to>
      <xdr:col>4</xdr:col>
      <xdr:colOff>395287</xdr:colOff>
      <xdr:row>80</xdr:row>
      <xdr:rowOff>133349</xdr:rowOff>
    </xdr:to>
    <xdr:sp macro="" textlink="">
      <xdr:nvSpPr>
        <xdr:cNvPr id="30" name="Arc 29">
          <a:extLst>
            <a:ext uri="{FF2B5EF4-FFF2-40B4-BE49-F238E27FC236}">
              <a16:creationId xmlns:a16="http://schemas.microsoft.com/office/drawing/2014/main" id="{88C8A556-2AAC-45F8-8246-39769D135BB0}"/>
            </a:ext>
          </a:extLst>
        </xdr:cNvPr>
        <xdr:cNvSpPr/>
      </xdr:nvSpPr>
      <xdr:spPr>
        <a:xfrm flipH="1">
          <a:off x="1919287" y="14344653"/>
          <a:ext cx="1066800" cy="280984"/>
        </a:xfrm>
        <a:custGeom>
          <a:avLst/>
          <a:gdLst>
            <a:gd name="connsiteX0" fmla="*/ 533400 w 1066800"/>
            <a:gd name="connsiteY0" fmla="*/ 0 h 280984"/>
            <a:gd name="connsiteX1" fmla="*/ 1066800 w 1066800"/>
            <a:gd name="connsiteY1" fmla="*/ 140492 h 280984"/>
            <a:gd name="connsiteX2" fmla="*/ 533400 w 1066800"/>
            <a:gd name="connsiteY2" fmla="*/ 140492 h 280984"/>
            <a:gd name="connsiteX3" fmla="*/ 533400 w 1066800"/>
            <a:gd name="connsiteY3" fmla="*/ 0 h 280984"/>
            <a:gd name="connsiteX0" fmla="*/ 533400 w 1066800"/>
            <a:gd name="connsiteY0" fmla="*/ 0 h 280984"/>
            <a:gd name="connsiteX1" fmla="*/ 1066800 w 1066800"/>
            <a:gd name="connsiteY1" fmla="*/ 140492 h 280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66800" h="280984" stroke="0" extrusionOk="0">
              <a:moveTo>
                <a:pt x="533400" y="0"/>
              </a:moveTo>
              <a:cubicBezTo>
                <a:pt x="822217" y="247"/>
                <a:pt x="1076216" y="72158"/>
                <a:pt x="1066800" y="140492"/>
              </a:cubicBezTo>
              <a:cubicBezTo>
                <a:pt x="863286" y="137353"/>
                <a:pt x="744630" y="121032"/>
                <a:pt x="533400" y="140492"/>
              </a:cubicBezTo>
              <a:cubicBezTo>
                <a:pt x="543237" y="98637"/>
                <a:pt x="530051" y="47577"/>
                <a:pt x="533400" y="0"/>
              </a:cubicBezTo>
              <a:close/>
            </a:path>
            <a:path w="1066800" h="280984" fill="none" extrusionOk="0">
              <a:moveTo>
                <a:pt x="533400" y="0"/>
              </a:moveTo>
              <a:cubicBezTo>
                <a:pt x="837789" y="723"/>
                <a:pt x="1070296" y="69014"/>
                <a:pt x="1066800" y="140492"/>
              </a:cubicBezTo>
            </a:path>
            <a:path w="1066800" h="280984" fill="none" stroke="0" extrusionOk="0">
              <a:moveTo>
                <a:pt x="533400" y="0"/>
              </a:moveTo>
              <a:cubicBezTo>
                <a:pt x="831688" y="-13761"/>
                <a:pt x="1067638" y="64463"/>
                <a:pt x="1066800" y="140492"/>
              </a:cubicBezTo>
            </a:path>
          </a:pathLst>
        </a:custGeom>
        <a:ln>
          <a:tailEnd type="triangle"/>
          <a:extLst>
            <a:ext uri="{C807C97D-BFC1-408E-A445-0C87EB9F89A2}">
              <ask:lineSketchStyleProps xmlns:ask="http://schemas.microsoft.com/office/drawing/2018/sketchyshapes" sd="2650216993">
                <a:prstGeom prst="arc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609599</xdr:colOff>
      <xdr:row>79</xdr:row>
      <xdr:rowOff>14291</xdr:rowOff>
    </xdr:from>
    <xdr:to>
      <xdr:col>4</xdr:col>
      <xdr:colOff>380999</xdr:colOff>
      <xdr:row>80</xdr:row>
      <xdr:rowOff>133350</xdr:rowOff>
    </xdr:to>
    <xdr:sp macro="" textlink="">
      <xdr:nvSpPr>
        <xdr:cNvPr id="31" name="Arc 30">
          <a:extLst>
            <a:ext uri="{FF2B5EF4-FFF2-40B4-BE49-F238E27FC236}">
              <a16:creationId xmlns:a16="http://schemas.microsoft.com/office/drawing/2014/main" id="{ED716D11-A922-4C69-BFEB-DC59247506AF}"/>
            </a:ext>
          </a:extLst>
        </xdr:cNvPr>
        <xdr:cNvSpPr/>
      </xdr:nvSpPr>
      <xdr:spPr>
        <a:xfrm>
          <a:off x="1904999" y="14344654"/>
          <a:ext cx="1066800" cy="280984"/>
        </a:xfrm>
        <a:custGeom>
          <a:avLst/>
          <a:gdLst>
            <a:gd name="connsiteX0" fmla="*/ 533400 w 1066800"/>
            <a:gd name="connsiteY0" fmla="*/ 0 h 280984"/>
            <a:gd name="connsiteX1" fmla="*/ 1066800 w 1066800"/>
            <a:gd name="connsiteY1" fmla="*/ 140492 h 280984"/>
            <a:gd name="connsiteX2" fmla="*/ 533400 w 1066800"/>
            <a:gd name="connsiteY2" fmla="*/ 140492 h 280984"/>
            <a:gd name="connsiteX3" fmla="*/ 533400 w 1066800"/>
            <a:gd name="connsiteY3" fmla="*/ 0 h 280984"/>
            <a:gd name="connsiteX0" fmla="*/ 533400 w 1066800"/>
            <a:gd name="connsiteY0" fmla="*/ 0 h 280984"/>
            <a:gd name="connsiteX1" fmla="*/ 1066800 w 1066800"/>
            <a:gd name="connsiteY1" fmla="*/ 140492 h 280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66800" h="280984" stroke="0" extrusionOk="0">
              <a:moveTo>
                <a:pt x="533400" y="0"/>
              </a:moveTo>
              <a:cubicBezTo>
                <a:pt x="822217" y="247"/>
                <a:pt x="1076216" y="72158"/>
                <a:pt x="1066800" y="140492"/>
              </a:cubicBezTo>
              <a:cubicBezTo>
                <a:pt x="863286" y="137353"/>
                <a:pt x="744630" y="121032"/>
                <a:pt x="533400" y="140492"/>
              </a:cubicBezTo>
              <a:cubicBezTo>
                <a:pt x="543237" y="98637"/>
                <a:pt x="530051" y="47577"/>
                <a:pt x="533400" y="0"/>
              </a:cubicBezTo>
              <a:close/>
            </a:path>
            <a:path w="1066800" h="280984" fill="none" extrusionOk="0">
              <a:moveTo>
                <a:pt x="533400" y="0"/>
              </a:moveTo>
              <a:cubicBezTo>
                <a:pt x="837789" y="723"/>
                <a:pt x="1070296" y="69014"/>
                <a:pt x="1066800" y="140492"/>
              </a:cubicBezTo>
            </a:path>
            <a:path w="1066800" h="280984" fill="none" stroke="0" extrusionOk="0">
              <a:moveTo>
                <a:pt x="533400" y="0"/>
              </a:moveTo>
              <a:cubicBezTo>
                <a:pt x="831688" y="-13761"/>
                <a:pt x="1067638" y="64463"/>
                <a:pt x="1066800" y="140492"/>
              </a:cubicBezTo>
            </a:path>
          </a:pathLst>
        </a:custGeom>
        <a:ln>
          <a:tailEnd type="triangle"/>
          <a:extLst>
            <a:ext uri="{C807C97D-BFC1-408E-A445-0C87EB9F89A2}">
              <ask:lineSketchStyleProps xmlns:ask="http://schemas.microsoft.com/office/drawing/2018/sketchyshapes" sd="2650216993">
                <a:prstGeom prst="arc">
                  <a:avLst/>
                </a:prstGeom>
                <ask:type>
                  <ask:lineSketchCurved/>
                </ask:type>
              </ask:lineSketchStyleProps>
            </a:ext>
          </a:extLst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7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ColWidth="14.3984375" defaultRowHeight="15.75" customHeight="1" x14ac:dyDescent="0.35"/>
  <cols>
    <col min="1" max="1" width="3.19921875" customWidth="1"/>
    <col min="2" max="2" width="17.265625" customWidth="1"/>
    <col min="3" max="3" width="32.1328125" customWidth="1"/>
    <col min="4" max="4" width="18.86328125" customWidth="1"/>
    <col min="5" max="5" width="9.265625" customWidth="1"/>
    <col min="6" max="11" width="3.06640625" customWidth="1"/>
    <col min="12" max="12" width="27.19921875" customWidth="1"/>
    <col min="13" max="13" width="8" customWidth="1"/>
    <col min="14" max="14" width="21.53125" customWidth="1"/>
    <col min="15" max="15" width="7.46484375" customWidth="1"/>
    <col min="16" max="16" width="21.53125" customWidth="1"/>
    <col min="17" max="17" width="7.73046875" customWidth="1"/>
    <col min="18" max="18" width="26.46484375" customWidth="1"/>
    <col min="19" max="24" width="2.9296875" customWidth="1"/>
    <col min="25" max="25" width="21.53125" customWidth="1"/>
    <col min="26" max="26" width="7.9296875" customWidth="1"/>
    <col min="27" max="27" width="7" customWidth="1"/>
    <col min="28" max="28" width="21.53125" customWidth="1"/>
    <col min="29" max="29" width="8.265625" customWidth="1"/>
    <col min="30" max="30" width="7.59765625" customWidth="1"/>
    <col min="31" max="31" width="7.06640625" customWidth="1"/>
    <col min="32" max="32" width="30.3984375" customWidth="1"/>
    <col min="33" max="33" width="7.53125" customWidth="1"/>
    <col min="34" max="34" width="7.33203125" customWidth="1"/>
    <col min="35" max="35" width="6.796875" customWidth="1"/>
    <col min="36" max="36" width="47.59765625" customWidth="1"/>
    <col min="37" max="38" width="7.59765625" customWidth="1"/>
    <col min="39" max="39" width="6.73046875" customWidth="1"/>
    <col min="40" max="40" width="8.59765625" customWidth="1"/>
    <col min="41" max="42" width="21.53125" customWidth="1"/>
  </cols>
  <sheetData>
    <row r="1" spans="1:40" ht="96.85" customHeight="1" thickTop="1" x14ac:dyDescent="0.35">
      <c r="A1" s="2" t="s">
        <v>29</v>
      </c>
      <c r="B1" s="1" t="s">
        <v>0</v>
      </c>
      <c r="C1" s="1" t="s">
        <v>1</v>
      </c>
      <c r="D1" s="1" t="s">
        <v>2</v>
      </c>
      <c r="E1" s="3" t="s">
        <v>3</v>
      </c>
      <c r="F1" s="3" t="s">
        <v>31</v>
      </c>
      <c r="G1" s="3" t="s">
        <v>32</v>
      </c>
      <c r="H1" s="3" t="s">
        <v>33</v>
      </c>
      <c r="I1" s="3" t="s">
        <v>34</v>
      </c>
      <c r="J1" s="3" t="s">
        <v>35</v>
      </c>
      <c r="K1" s="3" t="s">
        <v>36</v>
      </c>
      <c r="L1" s="1" t="s">
        <v>4</v>
      </c>
      <c r="M1" s="3" t="s">
        <v>108</v>
      </c>
      <c r="N1" s="1" t="s">
        <v>5</v>
      </c>
      <c r="O1" s="3" t="s">
        <v>108</v>
      </c>
      <c r="P1" s="1" t="s">
        <v>6</v>
      </c>
      <c r="Q1" s="3" t="s">
        <v>108</v>
      </c>
      <c r="R1" s="1" t="s">
        <v>7</v>
      </c>
      <c r="S1" s="36">
        <v>-1</v>
      </c>
      <c r="T1" s="36">
        <v>-1</v>
      </c>
      <c r="U1" s="36">
        <v>-1</v>
      </c>
      <c r="V1" s="36">
        <v>1</v>
      </c>
      <c r="W1" s="36">
        <v>1</v>
      </c>
      <c r="X1" s="36">
        <v>1</v>
      </c>
      <c r="Y1" s="1" t="s">
        <v>8</v>
      </c>
      <c r="Z1" s="3" t="s">
        <v>109</v>
      </c>
      <c r="AA1" s="3" t="s">
        <v>108</v>
      </c>
      <c r="AB1" s="1" t="s">
        <v>9</v>
      </c>
      <c r="AC1" s="3" t="s">
        <v>109</v>
      </c>
      <c r="AD1" s="3" t="s">
        <v>110</v>
      </c>
      <c r="AE1" s="3" t="s">
        <v>108</v>
      </c>
      <c r="AF1" s="1" t="s">
        <v>10</v>
      </c>
      <c r="AG1" s="3" t="s">
        <v>109</v>
      </c>
      <c r="AH1" s="3" t="s">
        <v>110</v>
      </c>
      <c r="AI1" s="3" t="s">
        <v>108</v>
      </c>
      <c r="AJ1" s="1" t="s">
        <v>11</v>
      </c>
      <c r="AK1" s="3" t="s">
        <v>109</v>
      </c>
      <c r="AL1" s="3" t="s">
        <v>110</v>
      </c>
      <c r="AM1" s="3" t="s">
        <v>108</v>
      </c>
      <c r="AN1" s="40" t="s">
        <v>111</v>
      </c>
    </row>
    <row r="2" spans="1:40" ht="13.15" x14ac:dyDescent="0.4">
      <c r="A2" s="42">
        <v>1</v>
      </c>
      <c r="B2" s="43">
        <v>44180.417610636578</v>
      </c>
      <c r="C2" s="44" t="s">
        <v>12</v>
      </c>
      <c r="D2" s="44" t="s">
        <v>13</v>
      </c>
      <c r="E2" s="45">
        <v>310666</v>
      </c>
      <c r="F2" s="34">
        <f t="shared" ref="F2:F6" si="0">INT(E2/100000)</f>
        <v>3</v>
      </c>
      <c r="G2" s="34">
        <f t="shared" ref="G2:G6" si="1">INT(($E2-100000*F2)/10000)</f>
        <v>1</v>
      </c>
      <c r="H2" s="34">
        <f t="shared" ref="H2:H6" si="2">INT(($E2-100000*F2-10000*G2)/1000)</f>
        <v>0</v>
      </c>
      <c r="I2" s="34">
        <f t="shared" ref="I2:I6" si="3">INT(($E2-100000*$F2-10000*$G2-1000*$H2)/100)</f>
        <v>6</v>
      </c>
      <c r="J2" s="34">
        <f t="shared" ref="J2:J6" si="4">INT(($E2-100000*$F2-10000*$G2-1000*$H2-100*$I2)/10)</f>
        <v>6</v>
      </c>
      <c r="K2" s="34">
        <f t="shared" ref="K2:K6" si="5">INT(($E2-100000*$F2-10000*$G2-1000*$H2-100*$I2-10*$J2))</f>
        <v>6</v>
      </c>
      <c r="L2" s="44" t="s">
        <v>14</v>
      </c>
      <c r="M2" s="35">
        <v>1</v>
      </c>
      <c r="N2" s="44" t="s">
        <v>15</v>
      </c>
      <c r="O2" s="35">
        <v>1</v>
      </c>
      <c r="P2" s="44" t="s">
        <v>16</v>
      </c>
      <c r="Q2" s="35">
        <v>1</v>
      </c>
      <c r="R2" s="44" t="s">
        <v>17</v>
      </c>
      <c r="S2" s="35">
        <v>0</v>
      </c>
      <c r="T2" s="35">
        <v>0</v>
      </c>
      <c r="U2" s="35">
        <v>0</v>
      </c>
      <c r="V2" s="35">
        <v>1</v>
      </c>
      <c r="W2" s="35">
        <v>1</v>
      </c>
      <c r="X2" s="35">
        <v>1</v>
      </c>
      <c r="Y2" s="44">
        <v>961</v>
      </c>
      <c r="Z2" s="39">
        <f>(5*K2+1)^2</f>
        <v>961</v>
      </c>
      <c r="AA2" s="35">
        <v>1</v>
      </c>
      <c r="AB2" s="46"/>
      <c r="AC2" s="37">
        <v>25.3</v>
      </c>
      <c r="AD2" s="38" t="s">
        <v>78</v>
      </c>
      <c r="AE2" s="35">
        <v>0</v>
      </c>
      <c r="AF2" s="46"/>
      <c r="AG2" s="37">
        <f>20*LOG10((0.5+0.5*COS((60+K2*3)/180*PI()))^(1+J2))</f>
        <v>-30.659273545809977</v>
      </c>
      <c r="AH2" s="38" t="s">
        <v>72</v>
      </c>
      <c r="AI2" s="35">
        <v>0</v>
      </c>
      <c r="AJ2" s="46"/>
      <c r="AK2" s="37">
        <f>ATAN2((((70+K2)/100)^2*COS(30/180*PI())+((30-K2)/100)^2*COS(-30/180*PI())),(((70+K2)/100)^2*SIN(30/180*PI())+((30-K2)/100)^2*SIN(-30/180*PI())))*180/PI()</f>
        <v>25.297380820746692</v>
      </c>
      <c r="AL2" s="38" t="s">
        <v>78</v>
      </c>
      <c r="AM2" s="35">
        <v>0</v>
      </c>
      <c r="AN2" s="41">
        <f>M2+O2+Q2+SUM(S2:X2)+AA2+AE2+AI2+AM2</f>
        <v>7</v>
      </c>
    </row>
    <row r="3" spans="1:40" ht="13.15" x14ac:dyDescent="0.4">
      <c r="A3" s="42">
        <v>2</v>
      </c>
      <c r="B3" s="43">
        <v>44180.423010787039</v>
      </c>
      <c r="C3" s="44" t="s">
        <v>18</v>
      </c>
      <c r="D3" s="44" t="s">
        <v>19</v>
      </c>
      <c r="E3" s="45">
        <v>324260</v>
      </c>
      <c r="F3" s="34">
        <f t="shared" si="0"/>
        <v>3</v>
      </c>
      <c r="G3" s="34">
        <f t="shared" si="1"/>
        <v>2</v>
      </c>
      <c r="H3" s="34">
        <f t="shared" si="2"/>
        <v>4</v>
      </c>
      <c r="I3" s="34">
        <f t="shared" si="3"/>
        <v>2</v>
      </c>
      <c r="J3" s="34">
        <f t="shared" si="4"/>
        <v>6</v>
      </c>
      <c r="K3" s="34">
        <f t="shared" si="5"/>
        <v>0</v>
      </c>
      <c r="L3" s="44" t="s">
        <v>14</v>
      </c>
      <c r="M3" s="35">
        <v>1</v>
      </c>
      <c r="N3" s="44" t="s">
        <v>15</v>
      </c>
      <c r="O3" s="35">
        <v>1</v>
      </c>
      <c r="P3" s="44" t="s">
        <v>16</v>
      </c>
      <c r="Q3" s="35">
        <v>1</v>
      </c>
      <c r="R3" s="44" t="s">
        <v>20</v>
      </c>
      <c r="S3" s="35">
        <v>0</v>
      </c>
      <c r="T3" s="35">
        <v>0</v>
      </c>
      <c r="U3" s="35">
        <v>0</v>
      </c>
      <c r="V3" s="35">
        <v>1</v>
      </c>
      <c r="W3" s="35">
        <v>0</v>
      </c>
      <c r="X3" s="35">
        <v>0</v>
      </c>
      <c r="Y3" s="44">
        <v>36</v>
      </c>
      <c r="Z3" s="39">
        <f t="shared" ref="Z3:Z6" si="6">(5*K3+1)^2</f>
        <v>1</v>
      </c>
      <c r="AA3" s="35">
        <v>-1</v>
      </c>
      <c r="AB3" s="46"/>
      <c r="AC3" s="37">
        <v>25.3</v>
      </c>
      <c r="AD3" s="38" t="s">
        <v>78</v>
      </c>
      <c r="AE3" s="35">
        <v>0</v>
      </c>
      <c r="AF3" s="46"/>
      <c r="AG3" s="37">
        <f t="shared" ref="AG3:AG6" si="7">20*LOG10((0.5+0.5*COS((60+K3*3)/180*PI()))^(1+J3))</f>
        <v>-17.491423125161994</v>
      </c>
      <c r="AH3" s="38" t="s">
        <v>72</v>
      </c>
      <c r="AI3" s="35">
        <v>0</v>
      </c>
      <c r="AJ3" s="46"/>
      <c r="AK3" s="37">
        <f t="shared" ref="AK3:AK6" si="8">ATAN2((((70+K3)/100)^2*COS(30/180*PI())+((30-K3)/100)^2*COS(-30/180*PI())),(((70+K3)/100)^2*SIN(30/180*PI())+((30-K3)/100)^2*SIN(-30/180*PI())))*180/PI()</f>
        <v>21.711092011125395</v>
      </c>
      <c r="AL3" s="38" t="s">
        <v>78</v>
      </c>
      <c r="AM3" s="35">
        <v>0</v>
      </c>
      <c r="AN3" s="41">
        <f t="shared" ref="AN3:AN6" si="9">M3+O3+Q3+SUM(S3:X3)+AA3+AE3+AI3+AM3</f>
        <v>3</v>
      </c>
    </row>
    <row r="4" spans="1:40" ht="13.15" x14ac:dyDescent="0.4">
      <c r="A4" s="42">
        <v>3</v>
      </c>
      <c r="B4" s="43">
        <v>44180.423419317129</v>
      </c>
      <c r="C4" s="44" t="s">
        <v>21</v>
      </c>
      <c r="D4" s="44" t="s">
        <v>22</v>
      </c>
      <c r="E4" s="45">
        <v>301136</v>
      </c>
      <c r="F4" s="34">
        <f t="shared" si="0"/>
        <v>3</v>
      </c>
      <c r="G4" s="34">
        <f t="shared" si="1"/>
        <v>0</v>
      </c>
      <c r="H4" s="34">
        <f t="shared" si="2"/>
        <v>1</v>
      </c>
      <c r="I4" s="34">
        <f t="shared" si="3"/>
        <v>1</v>
      </c>
      <c r="J4" s="34">
        <f t="shared" si="4"/>
        <v>3</v>
      </c>
      <c r="K4" s="34">
        <f t="shared" si="5"/>
        <v>6</v>
      </c>
      <c r="L4" s="44" t="s">
        <v>14</v>
      </c>
      <c r="M4" s="35">
        <v>1</v>
      </c>
      <c r="N4" s="44" t="s">
        <v>15</v>
      </c>
      <c r="O4" s="35">
        <v>1</v>
      </c>
      <c r="P4" s="44" t="s">
        <v>16</v>
      </c>
      <c r="Q4" s="35">
        <v>1</v>
      </c>
      <c r="R4" s="44" t="s">
        <v>20</v>
      </c>
      <c r="S4" s="35">
        <v>0</v>
      </c>
      <c r="T4" s="35">
        <v>0</v>
      </c>
      <c r="U4" s="35">
        <v>0</v>
      </c>
      <c r="V4" s="35">
        <v>1</v>
      </c>
      <c r="W4" s="35">
        <v>0</v>
      </c>
      <c r="X4" s="35">
        <v>0</v>
      </c>
      <c r="Y4" s="44">
        <v>961</v>
      </c>
      <c r="Z4" s="39">
        <f t="shared" si="6"/>
        <v>961</v>
      </c>
      <c r="AA4" s="35">
        <v>1</v>
      </c>
      <c r="AB4" s="44">
        <v>65.5</v>
      </c>
      <c r="AC4" s="37">
        <v>33.4</v>
      </c>
      <c r="AD4" s="38" t="s">
        <v>78</v>
      </c>
      <c r="AE4" s="35">
        <v>-1</v>
      </c>
      <c r="AF4" s="46"/>
      <c r="AG4" s="37">
        <f t="shared" si="7"/>
        <v>-17.519584883319986</v>
      </c>
      <c r="AH4" s="38" t="s">
        <v>72</v>
      </c>
      <c r="AI4" s="35">
        <v>0</v>
      </c>
      <c r="AJ4" s="46"/>
      <c r="AK4" s="37">
        <f t="shared" si="8"/>
        <v>25.297380820746692</v>
      </c>
      <c r="AL4" s="38" t="s">
        <v>78</v>
      </c>
      <c r="AM4" s="35">
        <v>0</v>
      </c>
      <c r="AN4" s="41">
        <f>M4+O4+Q4+SUM(S4:X4)+AA4+AE4+AI4+AM4</f>
        <v>4</v>
      </c>
    </row>
    <row r="5" spans="1:40" ht="13.15" x14ac:dyDescent="0.4">
      <c r="A5" s="42">
        <v>4</v>
      </c>
      <c r="B5" s="43">
        <v>44180.424297233796</v>
      </c>
      <c r="C5" s="44" t="s">
        <v>23</v>
      </c>
      <c r="D5" s="44" t="s">
        <v>24</v>
      </c>
      <c r="E5" s="45">
        <v>313789</v>
      </c>
      <c r="F5" s="34">
        <f t="shared" si="0"/>
        <v>3</v>
      </c>
      <c r="G5" s="34">
        <f t="shared" si="1"/>
        <v>1</v>
      </c>
      <c r="H5" s="34">
        <f t="shared" si="2"/>
        <v>3</v>
      </c>
      <c r="I5" s="34">
        <f t="shared" si="3"/>
        <v>7</v>
      </c>
      <c r="J5" s="34">
        <f t="shared" si="4"/>
        <v>8</v>
      </c>
      <c r="K5" s="34">
        <f t="shared" si="5"/>
        <v>9</v>
      </c>
      <c r="L5" s="44" t="s">
        <v>14</v>
      </c>
      <c r="M5" s="35">
        <v>1</v>
      </c>
      <c r="N5" s="44" t="s">
        <v>15</v>
      </c>
      <c r="O5" s="35">
        <v>1</v>
      </c>
      <c r="P5" s="44" t="s">
        <v>16</v>
      </c>
      <c r="Q5" s="35">
        <v>1</v>
      </c>
      <c r="R5" s="44" t="s">
        <v>25</v>
      </c>
      <c r="S5" s="35">
        <v>0</v>
      </c>
      <c r="T5" s="35">
        <v>0</v>
      </c>
      <c r="U5" s="35">
        <v>-1</v>
      </c>
      <c r="V5" s="35">
        <v>1</v>
      </c>
      <c r="W5" s="35">
        <v>0</v>
      </c>
      <c r="X5" s="35">
        <v>0</v>
      </c>
      <c r="Y5" s="44" t="s">
        <v>26</v>
      </c>
      <c r="Z5" s="39">
        <f t="shared" si="6"/>
        <v>2116</v>
      </c>
      <c r="AA5" s="35">
        <v>-1</v>
      </c>
      <c r="AB5" s="46"/>
      <c r="AC5" s="37">
        <v>22.4</v>
      </c>
      <c r="AD5" s="38" t="s">
        <v>78</v>
      </c>
      <c r="AE5" s="35">
        <v>0</v>
      </c>
      <c r="AF5" s="46"/>
      <c r="AG5" s="37">
        <f t="shared" si="7"/>
        <v>-50.197605484799638</v>
      </c>
      <c r="AH5" s="38" t="s">
        <v>72</v>
      </c>
      <c r="AI5" s="35">
        <v>0</v>
      </c>
      <c r="AJ5" s="46"/>
      <c r="AK5" s="37">
        <f t="shared" si="8"/>
        <v>26.617377602202115</v>
      </c>
      <c r="AL5" s="38" t="s">
        <v>78</v>
      </c>
      <c r="AM5" s="35">
        <v>0</v>
      </c>
      <c r="AN5" s="41">
        <f t="shared" si="9"/>
        <v>2</v>
      </c>
    </row>
    <row r="6" spans="1:40" ht="13.5" thickBot="1" x14ac:dyDescent="0.45">
      <c r="A6" s="47">
        <v>5</v>
      </c>
      <c r="B6" s="48">
        <v>44180.430349317132</v>
      </c>
      <c r="C6" s="49" t="s">
        <v>27</v>
      </c>
      <c r="D6" s="49" t="s">
        <v>28</v>
      </c>
      <c r="E6" s="50">
        <v>324114</v>
      </c>
      <c r="F6" s="51">
        <f t="shared" si="0"/>
        <v>3</v>
      </c>
      <c r="G6" s="51">
        <f t="shared" si="1"/>
        <v>2</v>
      </c>
      <c r="H6" s="51">
        <f t="shared" si="2"/>
        <v>4</v>
      </c>
      <c r="I6" s="51">
        <f t="shared" si="3"/>
        <v>1</v>
      </c>
      <c r="J6" s="51">
        <f t="shared" si="4"/>
        <v>1</v>
      </c>
      <c r="K6" s="51">
        <f t="shared" si="5"/>
        <v>4</v>
      </c>
      <c r="L6" s="49" t="s">
        <v>14</v>
      </c>
      <c r="M6" s="52">
        <v>1</v>
      </c>
      <c r="N6" s="49" t="s">
        <v>15</v>
      </c>
      <c r="O6" s="52">
        <v>1</v>
      </c>
      <c r="P6" s="49" t="s">
        <v>16</v>
      </c>
      <c r="Q6" s="52">
        <v>1</v>
      </c>
      <c r="R6" s="49" t="s">
        <v>20</v>
      </c>
      <c r="S6" s="52">
        <v>0</v>
      </c>
      <c r="T6" s="52">
        <v>0</v>
      </c>
      <c r="U6" s="52">
        <v>0</v>
      </c>
      <c r="V6" s="52">
        <v>1</v>
      </c>
      <c r="W6" s="52">
        <v>0</v>
      </c>
      <c r="X6" s="52">
        <v>0</v>
      </c>
      <c r="Y6" s="49">
        <v>441</v>
      </c>
      <c r="Z6" s="53">
        <f t="shared" si="6"/>
        <v>441</v>
      </c>
      <c r="AA6" s="52">
        <v>1</v>
      </c>
      <c r="AB6" s="54"/>
      <c r="AC6" s="55">
        <v>46.9</v>
      </c>
      <c r="AD6" s="56" t="s">
        <v>78</v>
      </c>
      <c r="AE6" s="52">
        <v>0</v>
      </c>
      <c r="AF6" s="54"/>
      <c r="AG6" s="55">
        <f t="shared" si="7"/>
        <v>-7.3633884331201971</v>
      </c>
      <c r="AH6" s="56" t="s">
        <v>72</v>
      </c>
      <c r="AI6" s="52">
        <v>0</v>
      </c>
      <c r="AJ6" s="54"/>
      <c r="AK6" s="55">
        <f t="shared" si="8"/>
        <v>24.250057003378291</v>
      </c>
      <c r="AL6" s="56" t="s">
        <v>78</v>
      </c>
      <c r="AM6" s="52">
        <v>0</v>
      </c>
      <c r="AN6" s="57">
        <f>M6+O6+Q6+SUM(S6:X6)+AA6+AE6+AI6+AM6</f>
        <v>5</v>
      </c>
    </row>
    <row r="7" spans="1:40" ht="15.75" customHeight="1" thickTop="1" x14ac:dyDescent="0.35"/>
  </sheetData>
  <conditionalFormatting sqref="Q2:Q6">
    <cfRule type="cellIs" dxfId="38" priority="38" operator="lessThan">
      <formula>0</formula>
    </cfRule>
  </conditionalFormatting>
  <conditionalFormatting sqref="Q2:Q6">
    <cfRule type="containsText" dxfId="37" priority="39" operator="containsText" text=",">
      <formula>NOT(ISERROR(SEARCH(",",Q2)))</formula>
    </cfRule>
  </conditionalFormatting>
  <conditionalFormatting sqref="Q2:Q6">
    <cfRule type="cellIs" dxfId="36" priority="37" operator="equal">
      <formula>0</formula>
    </cfRule>
  </conditionalFormatting>
  <conditionalFormatting sqref="O2:O6">
    <cfRule type="cellIs" dxfId="35" priority="35" operator="lessThan">
      <formula>0</formula>
    </cfRule>
  </conditionalFormatting>
  <conditionalFormatting sqref="O2:O6">
    <cfRule type="containsText" dxfId="34" priority="36" operator="containsText" text=",">
      <formula>NOT(ISERROR(SEARCH(",",O2)))</formula>
    </cfRule>
  </conditionalFormatting>
  <conditionalFormatting sqref="O2:O6">
    <cfRule type="cellIs" dxfId="33" priority="34" operator="equal">
      <formula>0</formula>
    </cfRule>
  </conditionalFormatting>
  <conditionalFormatting sqref="M2:M6">
    <cfRule type="cellIs" dxfId="32" priority="32" operator="lessThan">
      <formula>0</formula>
    </cfRule>
  </conditionalFormatting>
  <conditionalFormatting sqref="M2:M6">
    <cfRule type="containsText" dxfId="31" priority="33" operator="containsText" text=",">
      <formula>NOT(ISERROR(SEARCH(",",M2)))</formula>
    </cfRule>
  </conditionalFormatting>
  <conditionalFormatting sqref="M2:M6">
    <cfRule type="cellIs" dxfId="30" priority="31" operator="equal">
      <formula>0</formula>
    </cfRule>
  </conditionalFormatting>
  <conditionalFormatting sqref="X2">
    <cfRule type="cellIs" dxfId="29" priority="26" operator="lessThan">
      <formula>0</formula>
    </cfRule>
  </conditionalFormatting>
  <conditionalFormatting sqref="X2">
    <cfRule type="containsText" dxfId="28" priority="27" operator="containsText" text=",">
      <formula>NOT(ISERROR(SEARCH(",",X2)))</formula>
    </cfRule>
  </conditionalFormatting>
  <conditionalFormatting sqref="X2">
    <cfRule type="cellIs" dxfId="27" priority="25" operator="equal">
      <formula>0</formula>
    </cfRule>
  </conditionalFormatting>
  <conditionalFormatting sqref="S2:W2">
    <cfRule type="cellIs" dxfId="26" priority="29" operator="lessThan">
      <formula>0</formula>
    </cfRule>
  </conditionalFormatting>
  <conditionalFormatting sqref="S2:W2">
    <cfRule type="containsText" dxfId="25" priority="30" operator="containsText" text=",">
      <formula>NOT(ISERROR(SEARCH(",",S2)))</formula>
    </cfRule>
  </conditionalFormatting>
  <conditionalFormatting sqref="S2:W2">
    <cfRule type="cellIs" dxfId="24" priority="28" operator="equal">
      <formula>0</formula>
    </cfRule>
  </conditionalFormatting>
  <conditionalFormatting sqref="X3:X6">
    <cfRule type="cellIs" dxfId="23" priority="20" operator="lessThan">
      <formula>0</formula>
    </cfRule>
  </conditionalFormatting>
  <conditionalFormatting sqref="X3:X6">
    <cfRule type="containsText" dxfId="22" priority="21" operator="containsText" text=",">
      <formula>NOT(ISERROR(SEARCH(",",X3)))</formula>
    </cfRule>
  </conditionalFormatting>
  <conditionalFormatting sqref="X3:X6">
    <cfRule type="cellIs" dxfId="21" priority="19" operator="equal">
      <formula>0</formula>
    </cfRule>
  </conditionalFormatting>
  <conditionalFormatting sqref="S3:W6">
    <cfRule type="cellIs" dxfId="20" priority="23" operator="lessThan">
      <formula>0</formula>
    </cfRule>
  </conditionalFormatting>
  <conditionalFormatting sqref="S3:W6">
    <cfRule type="containsText" dxfId="19" priority="24" operator="containsText" text=",">
      <formula>NOT(ISERROR(SEARCH(",",S3)))</formula>
    </cfRule>
  </conditionalFormatting>
  <conditionalFormatting sqref="S3:W6">
    <cfRule type="cellIs" dxfId="18" priority="22" operator="equal">
      <formula>0</formula>
    </cfRule>
  </conditionalFormatting>
  <conditionalFormatting sqref="AA2">
    <cfRule type="cellIs" dxfId="17" priority="17" operator="lessThan">
      <formula>0</formula>
    </cfRule>
  </conditionalFormatting>
  <conditionalFormatting sqref="AA2">
    <cfRule type="containsText" dxfId="16" priority="18" operator="containsText" text=",">
      <formula>NOT(ISERROR(SEARCH(",",AA2)))</formula>
    </cfRule>
  </conditionalFormatting>
  <conditionalFormatting sqref="AA2">
    <cfRule type="cellIs" dxfId="15" priority="16" operator="equal">
      <formula>0</formula>
    </cfRule>
  </conditionalFormatting>
  <conditionalFormatting sqref="AA3:AA6">
    <cfRule type="cellIs" dxfId="14" priority="14" operator="lessThan">
      <formula>0</formula>
    </cfRule>
  </conditionalFormatting>
  <conditionalFormatting sqref="AA3:AA6">
    <cfRule type="containsText" dxfId="13" priority="15" operator="containsText" text=",">
      <formula>NOT(ISERROR(SEARCH(",",AA3)))</formula>
    </cfRule>
  </conditionalFormatting>
  <conditionalFormatting sqref="AA3:AA6">
    <cfRule type="cellIs" dxfId="12" priority="13" operator="equal">
      <formula>0</formula>
    </cfRule>
  </conditionalFormatting>
  <conditionalFormatting sqref="AE2">
    <cfRule type="cellIs" dxfId="11" priority="11" operator="lessThan">
      <formula>0</formula>
    </cfRule>
  </conditionalFormatting>
  <conditionalFormatting sqref="AE2">
    <cfRule type="containsText" dxfId="10" priority="12" operator="containsText" text=",">
      <formula>NOT(ISERROR(SEARCH(",",AE2)))</formula>
    </cfRule>
  </conditionalFormatting>
  <conditionalFormatting sqref="AE2">
    <cfRule type="cellIs" dxfId="9" priority="10" operator="equal">
      <formula>0</formula>
    </cfRule>
  </conditionalFormatting>
  <conditionalFormatting sqref="AE3:AE6">
    <cfRule type="cellIs" dxfId="8" priority="8" operator="lessThan">
      <formula>0</formula>
    </cfRule>
  </conditionalFormatting>
  <conditionalFormatting sqref="AE3:AE6">
    <cfRule type="containsText" dxfId="7" priority="9" operator="containsText" text=",">
      <formula>NOT(ISERROR(SEARCH(",",AE3)))</formula>
    </cfRule>
  </conditionalFormatting>
  <conditionalFormatting sqref="AE3:AE6">
    <cfRule type="cellIs" dxfId="6" priority="7" operator="equal">
      <formula>0</formula>
    </cfRule>
  </conditionalFormatting>
  <conditionalFormatting sqref="AI2:AI6">
    <cfRule type="cellIs" dxfId="5" priority="5" operator="lessThan">
      <formula>0</formula>
    </cfRule>
  </conditionalFormatting>
  <conditionalFormatting sqref="AI2:AI6">
    <cfRule type="containsText" dxfId="4" priority="6" operator="containsText" text=",">
      <formula>NOT(ISERROR(SEARCH(",",AI2)))</formula>
    </cfRule>
  </conditionalFormatting>
  <conditionalFormatting sqref="AI2:AI6">
    <cfRule type="cellIs" dxfId="3" priority="4" operator="equal">
      <formula>0</formula>
    </cfRule>
  </conditionalFormatting>
  <conditionalFormatting sqref="AM2:AM6">
    <cfRule type="cellIs" dxfId="2" priority="2" operator="lessThan">
      <formula>0</formula>
    </cfRule>
  </conditionalFormatting>
  <conditionalFormatting sqref="AM2:AM6">
    <cfRule type="containsText" dxfId="1" priority="3" operator="containsText" text=",">
      <formula>NOT(ISERROR(SEARCH(",",AM2)))</formula>
    </cfRule>
  </conditionalFormatting>
  <conditionalFormatting sqref="AM2:AM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AEBF-FCDD-432E-8F60-1B9A2ED8BE50}">
  <dimension ref="A1:N87"/>
  <sheetViews>
    <sheetView workbookViewId="0">
      <selection activeCell="A5" sqref="A5"/>
    </sheetView>
  </sheetViews>
  <sheetFormatPr defaultRowHeight="12.75" x14ac:dyDescent="0.35"/>
  <sheetData>
    <row r="1" spans="1:7" ht="13.15" x14ac:dyDescent="0.4">
      <c r="A1" s="4" t="s">
        <v>37</v>
      </c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ht="13.5" thickBot="1" x14ac:dyDescent="0.45">
      <c r="A3" s="4" t="s">
        <v>30</v>
      </c>
      <c r="B3" s="5"/>
      <c r="C3" s="5"/>
      <c r="D3" s="5"/>
      <c r="E3" s="5"/>
      <c r="F3" s="5"/>
      <c r="G3" s="5"/>
    </row>
    <row r="4" spans="1:7" x14ac:dyDescent="0.35">
      <c r="A4" s="6" t="s">
        <v>31</v>
      </c>
      <c r="B4" s="7" t="s">
        <v>32</v>
      </c>
      <c r="C4" s="7" t="s">
        <v>33</v>
      </c>
      <c r="D4" s="7" t="s">
        <v>34</v>
      </c>
      <c r="E4" s="7" t="s">
        <v>35</v>
      </c>
      <c r="F4" s="8" t="s">
        <v>36</v>
      </c>
      <c r="G4" s="5"/>
    </row>
    <row r="5" spans="1:7" ht="13.15" thickBot="1" x14ac:dyDescent="0.4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1">
        <v>6</v>
      </c>
      <c r="G5" s="5"/>
    </row>
    <row r="6" spans="1:7" x14ac:dyDescent="0.35">
      <c r="A6" s="5"/>
      <c r="B6" s="5"/>
      <c r="C6" s="5"/>
      <c r="D6" s="5"/>
      <c r="E6" s="5"/>
      <c r="F6" s="5"/>
      <c r="G6" s="5"/>
    </row>
    <row r="7" spans="1:7" ht="14.25" x14ac:dyDescent="0.35">
      <c r="A7" s="16" t="s">
        <v>38</v>
      </c>
    </row>
    <row r="8" spans="1:7" ht="14.25" x14ac:dyDescent="0.35">
      <c r="A8" s="12" t="s">
        <v>39</v>
      </c>
    </row>
    <row r="9" spans="1:7" ht="14.25" x14ac:dyDescent="0.35">
      <c r="A9" s="13" t="s">
        <v>40</v>
      </c>
    </row>
    <row r="10" spans="1:7" ht="14.25" x14ac:dyDescent="0.35">
      <c r="A10" s="13" t="s">
        <v>41</v>
      </c>
    </row>
    <row r="11" spans="1:7" ht="14.25" x14ac:dyDescent="0.35">
      <c r="A11" s="17" t="s">
        <v>42</v>
      </c>
      <c r="B11" s="18"/>
      <c r="C11" s="18"/>
      <c r="D11" s="18"/>
    </row>
    <row r="12" spans="1:7" ht="14.25" x14ac:dyDescent="0.35">
      <c r="A12" s="13" t="s">
        <v>43</v>
      </c>
    </row>
    <row r="13" spans="1:7" ht="14.25" x14ac:dyDescent="0.35">
      <c r="A13" s="13" t="s">
        <v>44</v>
      </c>
    </row>
    <row r="14" spans="1:7" ht="14.25" x14ac:dyDescent="0.35">
      <c r="A14" s="13" t="s">
        <v>45</v>
      </c>
    </row>
    <row r="15" spans="1:7" ht="14.25" x14ac:dyDescent="0.35">
      <c r="A15" s="15"/>
    </row>
    <row r="16" spans="1:7" ht="14.25" x14ac:dyDescent="0.35">
      <c r="A16" s="16" t="s">
        <v>46</v>
      </c>
    </row>
    <row r="17" spans="1:6" ht="14.25" x14ac:dyDescent="0.35">
      <c r="A17" s="12" t="s">
        <v>39</v>
      </c>
    </row>
    <row r="18" spans="1:6" ht="14.25" x14ac:dyDescent="0.35">
      <c r="A18" s="13" t="s">
        <v>47</v>
      </c>
    </row>
    <row r="19" spans="1:6" ht="14.25" x14ac:dyDescent="0.35">
      <c r="A19" s="13" t="s">
        <v>48</v>
      </c>
    </row>
    <row r="20" spans="1:6" ht="14.25" x14ac:dyDescent="0.35">
      <c r="A20" s="13" t="s">
        <v>49</v>
      </c>
    </row>
    <row r="21" spans="1:6" ht="14.25" x14ac:dyDescent="0.35">
      <c r="A21" s="17" t="s">
        <v>50</v>
      </c>
      <c r="B21" s="18"/>
      <c r="C21" s="18"/>
      <c r="D21" s="18"/>
      <c r="E21" s="18"/>
      <c r="F21" s="18"/>
    </row>
    <row r="22" spans="1:6" ht="14.25" x14ac:dyDescent="0.35">
      <c r="A22" s="13" t="s">
        <v>51</v>
      </c>
    </row>
    <row r="23" spans="1:6" ht="14.25" x14ac:dyDescent="0.35">
      <c r="A23" s="13" t="s">
        <v>45</v>
      </c>
    </row>
    <row r="24" spans="1:6" ht="13.5" x14ac:dyDescent="0.35">
      <c r="A24" s="13"/>
    </row>
    <row r="25" spans="1:6" ht="14.25" x14ac:dyDescent="0.35">
      <c r="A25" s="15" t="s">
        <v>6</v>
      </c>
    </row>
    <row r="26" spans="1:6" ht="14.25" x14ac:dyDescent="0.35">
      <c r="A26" s="12" t="s">
        <v>39</v>
      </c>
    </row>
    <row r="27" spans="1:6" ht="14.25" x14ac:dyDescent="0.35">
      <c r="A27" s="13" t="s">
        <v>52</v>
      </c>
    </row>
    <row r="28" spans="1:6" ht="14.25" x14ac:dyDescent="0.35">
      <c r="A28" s="13" t="s">
        <v>53</v>
      </c>
    </row>
    <row r="29" spans="1:6" ht="14.25" x14ac:dyDescent="0.35">
      <c r="A29" s="13" t="s">
        <v>54</v>
      </c>
    </row>
    <row r="30" spans="1:6" ht="14.25" x14ac:dyDescent="0.35">
      <c r="A30" s="13" t="s">
        <v>55</v>
      </c>
    </row>
    <row r="31" spans="1:6" ht="14.25" x14ac:dyDescent="0.35">
      <c r="A31" s="17" t="s">
        <v>56</v>
      </c>
      <c r="B31" s="18"/>
      <c r="C31" s="18"/>
      <c r="D31" s="18"/>
      <c r="E31" s="18"/>
    </row>
    <row r="32" spans="1:6" ht="14.25" x14ac:dyDescent="0.35">
      <c r="A32" s="13" t="s">
        <v>45</v>
      </c>
    </row>
    <row r="33" spans="1:6" ht="13.5" x14ac:dyDescent="0.35">
      <c r="A33" s="13"/>
    </row>
    <row r="34" spans="1:6" ht="14.25" x14ac:dyDescent="0.35">
      <c r="A34" s="15" t="s">
        <v>7</v>
      </c>
    </row>
    <row r="35" spans="1:6" ht="14.25" x14ac:dyDescent="0.35">
      <c r="A35" s="12" t="s">
        <v>57</v>
      </c>
    </row>
    <row r="36" spans="1:6" ht="14.25" x14ac:dyDescent="0.35">
      <c r="A36" s="13" t="s">
        <v>58</v>
      </c>
    </row>
    <row r="37" spans="1:6" ht="14.25" x14ac:dyDescent="0.35">
      <c r="A37" s="13" t="s">
        <v>59</v>
      </c>
    </row>
    <row r="38" spans="1:6" ht="14.25" x14ac:dyDescent="0.35">
      <c r="A38" s="13" t="s">
        <v>60</v>
      </c>
    </row>
    <row r="39" spans="1:6" ht="14.25" x14ac:dyDescent="0.35">
      <c r="A39" s="17" t="s">
        <v>61</v>
      </c>
      <c r="B39" s="18"/>
      <c r="C39" s="18"/>
      <c r="D39" s="18"/>
      <c r="E39" s="18"/>
      <c r="F39" s="18"/>
    </row>
    <row r="40" spans="1:6" ht="14.25" x14ac:dyDescent="0.35">
      <c r="A40" s="17" t="s">
        <v>62</v>
      </c>
      <c r="B40" s="18"/>
      <c r="C40" s="18"/>
      <c r="D40" s="18"/>
      <c r="E40" s="18"/>
      <c r="F40" s="18"/>
    </row>
    <row r="41" spans="1:6" ht="14.25" x14ac:dyDescent="0.35">
      <c r="A41" s="17" t="s">
        <v>63</v>
      </c>
      <c r="B41" s="18"/>
      <c r="C41" s="18"/>
      <c r="D41" s="18"/>
      <c r="E41" s="18"/>
      <c r="F41" s="18"/>
    </row>
    <row r="42" spans="1:6" ht="13.5" x14ac:dyDescent="0.35">
      <c r="A42" s="13"/>
    </row>
    <row r="43" spans="1:6" ht="14.25" x14ac:dyDescent="0.35">
      <c r="A43" s="15" t="s">
        <v>67</v>
      </c>
    </row>
    <row r="44" spans="1:6" ht="14.65" thickBot="1" x14ac:dyDescent="0.4">
      <c r="A44" s="12" t="s">
        <v>64</v>
      </c>
    </row>
    <row r="45" spans="1:6" ht="15" thickTop="1" thickBot="1" x14ac:dyDescent="0.45">
      <c r="A45" s="15" t="s">
        <v>65</v>
      </c>
      <c r="C45" s="22">
        <f>(5*F5+1)^2</f>
        <v>961</v>
      </c>
      <c r="D45" s="19" t="s">
        <v>66</v>
      </c>
    </row>
    <row r="46" spans="1:6" ht="14.65" thickTop="1" x14ac:dyDescent="0.35">
      <c r="A46" s="12"/>
    </row>
    <row r="47" spans="1:6" ht="14.25" x14ac:dyDescent="0.35">
      <c r="A47" s="15" t="s">
        <v>9</v>
      </c>
    </row>
    <row r="48" spans="1:6" ht="14.25" x14ac:dyDescent="0.35">
      <c r="A48" s="12" t="s">
        <v>64</v>
      </c>
    </row>
    <row r="49" spans="1:13" ht="14.25" x14ac:dyDescent="0.35">
      <c r="A49" s="14" t="s">
        <v>75</v>
      </c>
    </row>
    <row r="50" spans="1:13" ht="14.25" x14ac:dyDescent="0.35">
      <c r="A50" s="14" t="s">
        <v>68</v>
      </c>
    </row>
    <row r="51" spans="1:13" ht="14.65" thickBot="1" x14ac:dyDescent="0.4">
      <c r="A51" s="20" t="s">
        <v>69</v>
      </c>
      <c r="H51" s="19" t="s">
        <v>71</v>
      </c>
    </row>
    <row r="52" spans="1:13" ht="15" thickTop="1" thickBot="1" x14ac:dyDescent="0.45">
      <c r="A52" s="15" t="s">
        <v>70</v>
      </c>
      <c r="F52" s="25">
        <f>ACOS((10^(-3/((1+E5)*20))-0.5)/0.5)</f>
        <v>0.47755405991577105</v>
      </c>
      <c r="G52" s="24" t="s">
        <v>74</v>
      </c>
      <c r="H52" s="21" t="s">
        <v>73</v>
      </c>
      <c r="I52">
        <f>(0.5+0.5*COS(F52))^(1+E5)</f>
        <v>0.70794578438413802</v>
      </c>
      <c r="J52">
        <f>20*LOG10(I52)</f>
        <v>-2.9999999999999987</v>
      </c>
      <c r="K52" s="19" t="s">
        <v>72</v>
      </c>
      <c r="L52" s="26">
        <f>F52/PI()*180</f>
        <v>27.361832122511323</v>
      </c>
      <c r="M52" s="24" t="s">
        <v>78</v>
      </c>
    </row>
    <row r="53" spans="1:13" ht="14.65" thickTop="1" x14ac:dyDescent="0.35">
      <c r="A53" s="15"/>
    </row>
    <row r="54" spans="1:13" ht="26.65" customHeight="1" x14ac:dyDescent="0.35">
      <c r="A54" s="32" t="s">
        <v>10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3" ht="14.25" x14ac:dyDescent="0.35">
      <c r="A55" s="12" t="s">
        <v>64</v>
      </c>
    </row>
    <row r="56" spans="1:13" ht="14.25" x14ac:dyDescent="0.35">
      <c r="A56" s="14" t="s">
        <v>77</v>
      </c>
      <c r="B56">
        <f>60+F5*3</f>
        <v>78</v>
      </c>
      <c r="C56" s="19" t="s">
        <v>79</v>
      </c>
      <c r="D56">
        <f>B56/180*PI()</f>
        <v>1.3613568165555772</v>
      </c>
      <c r="E56" s="19" t="s">
        <v>74</v>
      </c>
      <c r="F56" s="21" t="s">
        <v>80</v>
      </c>
      <c r="G56">
        <f>1+E5</f>
        <v>6</v>
      </c>
    </row>
    <row r="57" spans="1:13" ht="14.65" thickBot="1" x14ac:dyDescent="0.4">
      <c r="A57" s="14" t="s">
        <v>75</v>
      </c>
    </row>
    <row r="58" spans="1:13" ht="15" thickTop="1" thickBot="1" x14ac:dyDescent="0.45">
      <c r="A58" s="15" t="s">
        <v>76</v>
      </c>
      <c r="F58" s="26">
        <f>20*LOG10((0.5+0.5*COS((60+F5*3)/180*PI()))^(1+E5))</f>
        <v>-26.279377324979979</v>
      </c>
      <c r="G58" s="27" t="s">
        <v>72</v>
      </c>
    </row>
    <row r="59" spans="1:13" ht="14.65" thickTop="1" x14ac:dyDescent="0.35">
      <c r="A59" s="15"/>
    </row>
    <row r="60" spans="1:13" ht="47.25" customHeight="1" x14ac:dyDescent="0.35">
      <c r="A60" s="32" t="s">
        <v>11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3" ht="14.25" x14ac:dyDescent="0.35">
      <c r="A61" s="12" t="s">
        <v>64</v>
      </c>
    </row>
    <row r="62" spans="1:13" ht="13.15" x14ac:dyDescent="0.4">
      <c r="A62" s="19" t="s">
        <v>103</v>
      </c>
    </row>
    <row r="63" spans="1:13" x14ac:dyDescent="0.35">
      <c r="A63" s="19"/>
    </row>
    <row r="64" spans="1:13" x14ac:dyDescent="0.35">
      <c r="C64" s="19" t="s">
        <v>102</v>
      </c>
    </row>
    <row r="65" spans="2:14" x14ac:dyDescent="0.35">
      <c r="I65" s="19" t="s">
        <v>100</v>
      </c>
    </row>
    <row r="66" spans="2:14" x14ac:dyDescent="0.35">
      <c r="D66" s="21" t="s">
        <v>81</v>
      </c>
      <c r="I66" s="19" t="s">
        <v>84</v>
      </c>
      <c r="L66" s="19" t="s">
        <v>85</v>
      </c>
    </row>
    <row r="67" spans="2:14" ht="15" x14ac:dyDescent="0.5">
      <c r="I67" s="19" t="s">
        <v>86</v>
      </c>
      <c r="J67">
        <f>((70+F5)/100)^2</f>
        <v>0.5776</v>
      </c>
      <c r="L67" s="19" t="s">
        <v>87</v>
      </c>
      <c r="M67">
        <f>((30-F5)/100)^2</f>
        <v>5.7599999999999998E-2</v>
      </c>
    </row>
    <row r="68" spans="2:14" ht="15" x14ac:dyDescent="0.5">
      <c r="G68" s="30" t="s">
        <v>106</v>
      </c>
      <c r="I68" s="19" t="s">
        <v>98</v>
      </c>
      <c r="J68">
        <f>30/180*PI()</f>
        <v>0.52359877559829882</v>
      </c>
      <c r="K68" s="19" t="s">
        <v>74</v>
      </c>
      <c r="L68" s="19" t="s">
        <v>99</v>
      </c>
      <c r="M68">
        <f>-30/180*PI()</f>
        <v>-0.52359877559829882</v>
      </c>
      <c r="N68" s="19" t="s">
        <v>74</v>
      </c>
    </row>
    <row r="70" spans="2:14" x14ac:dyDescent="0.35">
      <c r="I70" s="19" t="s">
        <v>88</v>
      </c>
    </row>
    <row r="71" spans="2:14" ht="15" x14ac:dyDescent="0.5">
      <c r="D71" s="19" t="s">
        <v>83</v>
      </c>
      <c r="I71" s="19" t="s">
        <v>89</v>
      </c>
      <c r="J71">
        <f>J67*COS(J68)</f>
        <v>0.50021627322589179</v>
      </c>
      <c r="L71" s="19" t="s">
        <v>91</v>
      </c>
      <c r="M71">
        <f>M67*COS(M68)</f>
        <v>4.9883063257983667E-2</v>
      </c>
    </row>
    <row r="72" spans="2:14" ht="15" x14ac:dyDescent="0.5">
      <c r="I72" s="19" t="s">
        <v>90</v>
      </c>
      <c r="J72">
        <f>J67*SIN(J68)</f>
        <v>0.28879999999999995</v>
      </c>
      <c r="L72" s="19" t="s">
        <v>92</v>
      </c>
      <c r="M72">
        <f>M67*SIN(M68)</f>
        <v>-2.8799999999999996E-2</v>
      </c>
    </row>
    <row r="73" spans="2:14" ht="14.65" x14ac:dyDescent="0.5">
      <c r="B73" s="31" t="s">
        <v>107</v>
      </c>
    </row>
    <row r="74" spans="2:14" x14ac:dyDescent="0.35">
      <c r="I74" s="19" t="s">
        <v>95</v>
      </c>
    </row>
    <row r="75" spans="2:14" ht="15" x14ac:dyDescent="0.5">
      <c r="I75" s="19" t="s">
        <v>93</v>
      </c>
      <c r="J75">
        <f>J71+M71</f>
        <v>0.55009933648387543</v>
      </c>
    </row>
    <row r="76" spans="2:14" ht="15" x14ac:dyDescent="0.5">
      <c r="I76" s="19" t="s">
        <v>94</v>
      </c>
      <c r="J76">
        <f>J72+M72</f>
        <v>0.25999999999999995</v>
      </c>
    </row>
    <row r="78" spans="2:14" x14ac:dyDescent="0.35">
      <c r="I78" s="19" t="s">
        <v>96</v>
      </c>
    </row>
    <row r="79" spans="2:14" ht="15.4" thickBot="1" x14ac:dyDescent="0.55000000000000004">
      <c r="I79" s="19" t="s">
        <v>101</v>
      </c>
      <c r="J79">
        <f>SQRT(J75^2+J76^2)</f>
        <v>0.60844825581145356</v>
      </c>
    </row>
    <row r="80" spans="2:14" ht="15.75" thickTop="1" thickBot="1" x14ac:dyDescent="0.55000000000000004">
      <c r="I80" s="19" t="s">
        <v>97</v>
      </c>
      <c r="J80" s="23">
        <f>ATAN2(J75,J76)*180/PI()</f>
        <v>25.297380820746692</v>
      </c>
      <c r="K80" s="24" t="s">
        <v>78</v>
      </c>
    </row>
    <row r="81" spans="2:5" ht="15.4" thickTop="1" x14ac:dyDescent="0.5">
      <c r="B81" s="29" t="s">
        <v>104</v>
      </c>
      <c r="E81" s="29" t="s">
        <v>105</v>
      </c>
    </row>
    <row r="87" spans="2:5" x14ac:dyDescent="0.35">
      <c r="B87" s="28" t="s">
        <v>82</v>
      </c>
    </row>
  </sheetData>
  <mergeCells count="2">
    <mergeCell ref="A54:K54"/>
    <mergeCell ref="A60:K60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Angelo Farina</cp:lastModifiedBy>
  <dcterms:created xsi:type="dcterms:W3CDTF">2020-12-18T17:59:25Z</dcterms:created>
  <dcterms:modified xsi:type="dcterms:W3CDTF">2020-12-19T11:13:15Z</dcterms:modified>
</cp:coreProperties>
</file>