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Farina\My Documents\Esami\29-01-2021\"/>
    </mc:Choice>
  </mc:AlternateContent>
  <xr:revisionPtr revIDLastSave="0" documentId="13_ncr:1_{EF45595A-6704-4E38-90EE-DDADDD021E3E}" xr6:coauthVersionLast="46" xr6:coauthVersionMax="46" xr10:uidLastSave="{00000000-0000-0000-0000-000000000000}"/>
  <bookViews>
    <workbookView xWindow="848" yWindow="-98" windowWidth="22290" windowHeight="14595" activeTab="1" xr2:uid="{00000000-000D-0000-FFFF-FFFF00000000}"/>
  </bookViews>
  <sheets>
    <sheet name="Form responses 1" sheetId="1" r:id="rId1"/>
    <sheet name="Punteggio" sheetId="2" r:id="rId2"/>
    <sheet name="Soluzione" sheetId="3" r:id="rId3"/>
  </sheets>
  <definedNames>
    <definedName name="Dva">Soluzione!$E$11</definedName>
    <definedName name="Kfact">Soluzione!$C$18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" i="2" l="1"/>
  <c r="D21" i="3"/>
  <c r="D24" i="3"/>
  <c r="B24" i="3"/>
  <c r="F18" i="3"/>
  <c r="H15" i="3"/>
  <c r="E15" i="3"/>
  <c r="B15" i="3"/>
  <c r="O15" i="3"/>
  <c r="E12" i="3"/>
  <c r="H8" i="3"/>
  <c r="B2" i="2"/>
  <c r="B3" i="2"/>
  <c r="B4" i="2"/>
  <c r="B5" i="2"/>
  <c r="B6" i="2"/>
  <c r="B7" i="2"/>
  <c r="B8" i="2"/>
  <c r="B9" i="2"/>
  <c r="C6" i="2"/>
  <c r="D6" i="2"/>
  <c r="E6" i="2"/>
  <c r="F6" i="2" s="1"/>
  <c r="L6" i="2"/>
  <c r="P6" i="2"/>
  <c r="T6" i="2"/>
  <c r="X6" i="2"/>
  <c r="AB6" i="2"/>
  <c r="AF6" i="2"/>
  <c r="C7" i="2"/>
  <c r="D7" i="2"/>
  <c r="E7" i="2"/>
  <c r="F7" i="2" s="1"/>
  <c r="L7" i="2"/>
  <c r="P7" i="2"/>
  <c r="T7" i="2"/>
  <c r="X7" i="2"/>
  <c r="AB7" i="2"/>
  <c r="AF7" i="2"/>
  <c r="C8" i="2"/>
  <c r="D8" i="2"/>
  <c r="E8" i="2"/>
  <c r="L8" i="2"/>
  <c r="P8" i="2"/>
  <c r="T8" i="2"/>
  <c r="X8" i="2"/>
  <c r="AB8" i="2"/>
  <c r="AF8" i="2"/>
  <c r="C9" i="2"/>
  <c r="D9" i="2"/>
  <c r="E9" i="2"/>
  <c r="F9" i="2" s="1"/>
  <c r="L9" i="2"/>
  <c r="P9" i="2"/>
  <c r="T9" i="2"/>
  <c r="X9" i="2"/>
  <c r="AB9" i="2"/>
  <c r="AF9" i="2"/>
  <c r="E11" i="3"/>
  <c r="AF5" i="2"/>
  <c r="AB5" i="2"/>
  <c r="X5" i="2"/>
  <c r="T5" i="2"/>
  <c r="E5" i="2"/>
  <c r="F5" i="2" s="1"/>
  <c r="G5" i="2" s="1"/>
  <c r="D5" i="2"/>
  <c r="C5" i="2"/>
  <c r="AB4" i="2"/>
  <c r="X4" i="2"/>
  <c r="L4" i="2"/>
  <c r="E4" i="2"/>
  <c r="D4" i="2"/>
  <c r="C4" i="2"/>
  <c r="AF3" i="2"/>
  <c r="AB3" i="2"/>
  <c r="X3" i="2"/>
  <c r="T3" i="2"/>
  <c r="L3" i="2"/>
  <c r="E3" i="2"/>
  <c r="D3" i="2"/>
  <c r="C3" i="2"/>
  <c r="AF2" i="2"/>
  <c r="AB2" i="2"/>
  <c r="X2" i="2"/>
  <c r="T2" i="2"/>
  <c r="P2" i="2"/>
  <c r="E2" i="2"/>
  <c r="D2" i="2"/>
  <c r="C2" i="2"/>
  <c r="G9" i="2" l="1"/>
  <c r="H9" i="2" s="1"/>
  <c r="G6" i="2"/>
  <c r="H6" i="2" s="1"/>
  <c r="F8" i="2"/>
  <c r="G8" i="2" s="1"/>
  <c r="G7" i="2"/>
  <c r="H7" i="2" s="1"/>
  <c r="F4" i="2"/>
  <c r="H5" i="2"/>
  <c r="F3" i="2"/>
  <c r="F2" i="2"/>
  <c r="A23" i="3"/>
  <c r="A20" i="3"/>
  <c r="A17" i="3"/>
  <c r="A14" i="3"/>
  <c r="A10" i="3"/>
  <c r="A7" i="3"/>
  <c r="I6" i="2" l="1"/>
  <c r="J6" i="2" s="1"/>
  <c r="I9" i="2"/>
  <c r="I7" i="2"/>
  <c r="H8" i="2"/>
  <c r="I5" i="2"/>
  <c r="G2" i="2"/>
  <c r="G3" i="2"/>
  <c r="G4" i="2"/>
  <c r="H4" i="2" s="1"/>
  <c r="AF1" i="2"/>
  <c r="AB1" i="2"/>
  <c r="X1" i="2"/>
  <c r="T1" i="2"/>
  <c r="P1" i="2"/>
  <c r="L1" i="2"/>
  <c r="E1" i="2"/>
  <c r="D1" i="2"/>
  <c r="C1" i="2"/>
  <c r="B1" i="2"/>
  <c r="J5" i="2" l="1"/>
  <c r="J9" i="2"/>
  <c r="K6" i="2"/>
  <c r="I4" i="2"/>
  <c r="J7" i="2"/>
  <c r="I8" i="2"/>
  <c r="H2" i="2"/>
  <c r="I2" i="2" s="1"/>
  <c r="H3" i="2"/>
  <c r="K5" i="2"/>
  <c r="J4" i="2"/>
  <c r="Y5" i="2" l="1"/>
  <c r="AA5" i="2" s="1"/>
  <c r="AC5" i="2"/>
  <c r="AE5" i="2" s="1"/>
  <c r="Y6" i="2"/>
  <c r="AA6" i="2" s="1"/>
  <c r="AC6" i="2"/>
  <c r="AE6" i="2" s="1"/>
  <c r="O5" i="2"/>
  <c r="Q5" i="2"/>
  <c r="U5" i="2"/>
  <c r="W5" i="2" s="1"/>
  <c r="Q6" i="2"/>
  <c r="U6" i="2"/>
  <c r="W6" i="2" s="1"/>
  <c r="M6" i="2"/>
  <c r="M5" i="2"/>
  <c r="AG6" i="2"/>
  <c r="K7" i="2"/>
  <c r="K4" i="2"/>
  <c r="K9" i="2"/>
  <c r="J8" i="2"/>
  <c r="I3" i="2"/>
  <c r="J2" i="2"/>
  <c r="K2" i="2" s="1"/>
  <c r="AG5" i="2"/>
  <c r="S5" i="2"/>
  <c r="Y7" i="2" l="1"/>
  <c r="AA7" i="2" s="1"/>
  <c r="AC7" i="2"/>
  <c r="AE7" i="2" s="1"/>
  <c r="Y9" i="2"/>
  <c r="AA9" i="2" s="1"/>
  <c r="AC9" i="2"/>
  <c r="AE9" i="2" s="1"/>
  <c r="M4" i="2"/>
  <c r="Y4" i="2"/>
  <c r="AA4" i="2" s="1"/>
  <c r="AC4" i="2"/>
  <c r="AE4" i="2" s="1"/>
  <c r="M2" i="2"/>
  <c r="AC2" i="2"/>
  <c r="O4" i="2"/>
  <c r="Q4" i="2"/>
  <c r="U4" i="2"/>
  <c r="Q7" i="2"/>
  <c r="S7" i="2" s="1"/>
  <c r="U7" i="2"/>
  <c r="W7" i="2" s="1"/>
  <c r="M7" i="2"/>
  <c r="AG2" i="2"/>
  <c r="Y2" i="2"/>
  <c r="AA2" i="2" s="1"/>
  <c r="Q2" i="2"/>
  <c r="U2" i="2"/>
  <c r="W2" i="2" s="1"/>
  <c r="Q9" i="2"/>
  <c r="U9" i="2"/>
  <c r="W9" i="2" s="1"/>
  <c r="M9" i="2"/>
  <c r="AI6" i="2"/>
  <c r="AG7" i="2"/>
  <c r="K8" i="2"/>
  <c r="AE2" i="2"/>
  <c r="S4" i="2"/>
  <c r="AG4" i="2"/>
  <c r="AH4" i="2" s="1"/>
  <c r="AG9" i="2"/>
  <c r="J3" i="2"/>
  <c r="AI5" i="2"/>
  <c r="O2" i="2"/>
  <c r="Y8" i="2" l="1"/>
  <c r="AA8" i="2" s="1"/>
  <c r="AC8" i="2"/>
  <c r="AE8" i="2" s="1"/>
  <c r="Q8" i="2"/>
  <c r="U8" i="2"/>
  <c r="W8" i="2" s="1"/>
  <c r="M8" i="2"/>
  <c r="AI4" i="2"/>
  <c r="AI7" i="2"/>
  <c r="AG8" i="2"/>
  <c r="AI9" i="2"/>
  <c r="O8" i="2"/>
  <c r="K3" i="2"/>
  <c r="AI2" i="2"/>
  <c r="AC3" i="2" l="1"/>
  <c r="AE3" i="2" s="1"/>
  <c r="Y3" i="2"/>
  <c r="AA3" i="2" s="1"/>
  <c r="U3" i="2"/>
  <c r="Q3" i="2"/>
  <c r="M3" i="2"/>
  <c r="AI8" i="2"/>
  <c r="AG3" i="2"/>
  <c r="S3" i="2"/>
  <c r="O3" i="2"/>
  <c r="AI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2" authorId="0" shapeId="0" xr:uid="{62C8DABB-349B-4BDE-BED1-C8BDB2026E97}">
      <text>
        <r>
          <rPr>
            <sz val="10"/>
            <color rgb="FF000000"/>
            <rFont val="Arial"/>
            <family val="2"/>
          </rPr>
          <t>Responder updated this value.</t>
        </r>
      </text>
    </comment>
    <comment ref="F2" authorId="0" shapeId="0" xr:uid="{640EF957-4E34-417B-AFAD-C12400559836}">
      <text>
        <r>
          <rPr>
            <sz val="10"/>
            <color rgb="FF000000"/>
            <rFont val="Arial"/>
            <family val="2"/>
          </rPr>
          <t>Responder updated this value.</t>
        </r>
      </text>
    </comment>
    <comment ref="G2" authorId="0" shapeId="0" xr:uid="{C7642C8F-B92C-4AF0-83B0-371343DADD1D}">
      <text>
        <r>
          <rPr>
            <sz val="10"/>
            <color rgb="FF000000"/>
            <rFont val="Arial"/>
            <family val="2"/>
          </rPr>
          <t>Responder updated this value.</t>
        </r>
      </text>
    </comment>
    <comment ref="H2" authorId="0" shapeId="0" xr:uid="{619F3C8B-27E8-41C3-B5D1-79BC14FD17D6}">
      <text>
        <r>
          <rPr>
            <sz val="10"/>
            <color rgb="FF000000"/>
            <rFont val="Arial"/>
            <family val="2"/>
          </rPr>
          <t>Responder updated this value.</t>
        </r>
      </text>
    </comment>
    <comment ref="I2" authorId="0" shapeId="0" xr:uid="{FF16AD77-2F7D-4297-917C-83295DB284DF}">
      <text>
        <r>
          <rPr>
            <sz val="10"/>
            <color rgb="FF000000"/>
            <rFont val="Arial"/>
            <family val="2"/>
          </rPr>
          <t>Responder updated this value.</t>
        </r>
      </text>
    </comment>
    <comment ref="J2" authorId="0" shapeId="0" xr:uid="{41C4CEAD-72C6-4428-84FE-8F75C2B72DF8}">
      <text>
        <r>
          <rPr>
            <sz val="10"/>
            <color rgb="FF000000"/>
            <rFont val="Arial"/>
            <family val="2"/>
          </rPr>
          <t>Responder updated this value.</t>
        </r>
      </text>
    </comment>
    <comment ref="E3" authorId="0" shapeId="0" xr:uid="{48412D41-1150-4BA7-8650-976F1F8246B7}">
      <text>
        <r>
          <rPr>
            <sz val="10"/>
            <color rgb="FF000000"/>
            <rFont val="Arial"/>
            <family val="2"/>
          </rPr>
          <t>Responder updated this value.</t>
        </r>
      </text>
    </comment>
    <comment ref="G3" authorId="0" shapeId="0" xr:uid="{0B77668E-2E8B-41CF-8C14-75823D741EC1}">
      <text>
        <r>
          <rPr>
            <sz val="10"/>
            <color rgb="FF000000"/>
            <rFont val="Arial"/>
            <family val="2"/>
          </rPr>
          <t>Responder updated this value.</t>
        </r>
      </text>
    </comment>
    <comment ref="H3" authorId="0" shapeId="0" xr:uid="{C87D6725-121C-4FAD-9008-EC6973E26DE2}">
      <text>
        <r>
          <rPr>
            <sz val="10"/>
            <color rgb="FF000000"/>
            <rFont val="Arial"/>
            <family val="2"/>
          </rPr>
          <t>Responder updated this value.</t>
        </r>
      </text>
    </comment>
    <comment ref="J3" authorId="0" shapeId="0" xr:uid="{FDC1F73D-2096-4B90-A57E-2B6C53F487B4}">
      <text>
        <r>
          <rPr>
            <sz val="10"/>
            <color rgb="FF000000"/>
            <rFont val="Arial"/>
            <family val="2"/>
          </rPr>
          <t>Responder updated this value.</t>
        </r>
      </text>
    </comment>
    <comment ref="H4" authorId="0" shapeId="0" xr:uid="{3207C905-CD50-4C45-A624-D66752E6C4EE}">
      <text>
        <r>
          <rPr>
            <sz val="10"/>
            <color rgb="FF000000"/>
            <rFont val="Arial"/>
            <family val="2"/>
          </rPr>
          <t>Responder updated this value.</t>
        </r>
      </text>
    </comment>
    <comment ref="I4" authorId="0" shapeId="0" xr:uid="{92473ED5-52D0-4603-BB30-30D23A4CD49D}">
      <text>
        <r>
          <rPr>
            <sz val="10"/>
            <color rgb="FF000000"/>
            <rFont val="Arial"/>
            <family val="2"/>
          </rPr>
          <t>Responder updated this value.</t>
        </r>
      </text>
    </comment>
    <comment ref="G5" authorId="0" shapeId="0" xr:uid="{DB949077-77E1-4A54-8FFC-0F25A45DC5DD}">
      <text>
        <r>
          <rPr>
            <sz val="10"/>
            <color rgb="FF000000"/>
            <rFont val="Arial"/>
            <family val="2"/>
          </rPr>
          <t>Responder updated this value.</t>
        </r>
      </text>
    </comment>
    <comment ref="H5" authorId="0" shapeId="0" xr:uid="{8C98972A-DFF0-45BB-B028-1205428B88D2}">
      <text>
        <r>
          <rPr>
            <sz val="10"/>
            <color rgb="FF000000"/>
            <rFont val="Arial"/>
            <family val="2"/>
          </rPr>
          <t>Responder updated this value.</t>
        </r>
      </text>
    </comment>
    <comment ref="H6" authorId="0" shapeId="0" xr:uid="{1CED41D7-0BE7-415B-95B5-57D29CD8575E}">
      <text>
        <r>
          <rPr>
            <sz val="10"/>
            <color rgb="FF000000"/>
            <rFont val="Arial"/>
            <family val="2"/>
          </rPr>
          <t>Responder updated this value.</t>
        </r>
      </text>
    </comment>
    <comment ref="I6" authorId="0" shapeId="0" xr:uid="{3B90B33C-5AD8-45DE-8225-40F8B13B3AAD}">
      <text>
        <r>
          <rPr>
            <sz val="10"/>
            <color rgb="FF000000"/>
            <rFont val="Arial"/>
            <family val="2"/>
          </rPr>
          <t>Responder updated this value.</t>
        </r>
      </text>
    </comment>
    <comment ref="J6" authorId="0" shapeId="0" xr:uid="{941437A0-5FE4-4547-9945-0C7FBE2A35E1}">
      <text>
        <r>
          <rPr>
            <sz val="10"/>
            <color rgb="FF000000"/>
            <rFont val="Arial"/>
            <family val="2"/>
          </rPr>
          <t>Responder updated this value.</t>
        </r>
      </text>
    </comment>
    <comment ref="F7" authorId="0" shapeId="0" xr:uid="{5A50101E-5F72-4C41-A256-3B6CC74A3D17}">
      <text>
        <r>
          <rPr>
            <sz val="10"/>
            <color rgb="FF000000"/>
            <rFont val="Arial"/>
            <family val="2"/>
          </rPr>
          <t>Responder updated this value.</t>
        </r>
      </text>
    </comment>
    <comment ref="G7" authorId="0" shapeId="0" xr:uid="{1EBA87BB-DB4B-4936-931E-389FB401C78F}">
      <text>
        <r>
          <rPr>
            <sz val="10"/>
            <color rgb="FF000000"/>
            <rFont val="Arial"/>
            <family val="2"/>
          </rPr>
          <t>Responder updated this value.</t>
        </r>
      </text>
    </comment>
  </commentList>
</comments>
</file>

<file path=xl/sharedStrings.xml><?xml version="1.0" encoding="utf-8"?>
<sst xmlns="http://schemas.openxmlformats.org/spreadsheetml/2006/main" count="156" uniqueCount="94">
  <si>
    <t>Timestamp</t>
  </si>
  <si>
    <t>Email address</t>
  </si>
  <si>
    <t>Cognome e Nome</t>
  </si>
  <si>
    <t>Matricola</t>
  </si>
  <si>
    <t>A</t>
  </si>
  <si>
    <t>B</t>
  </si>
  <si>
    <t>C</t>
  </si>
  <si>
    <t>D</t>
  </si>
  <si>
    <t>E</t>
  </si>
  <si>
    <t>F</t>
  </si>
  <si>
    <t>OK v.</t>
  </si>
  <si>
    <t>OK u.</t>
  </si>
  <si>
    <t>Punti</t>
  </si>
  <si>
    <t>N.</t>
  </si>
  <si>
    <t>dB(A)</t>
  </si>
  <si>
    <t>TOTALE</t>
  </si>
  <si>
    <t>W</t>
  </si>
  <si>
    <t>Dv,aria =</t>
  </si>
  <si>
    <t>kg/(m*s*Pa)</t>
  </si>
  <si>
    <t>kg/(m*h*Pa) =</t>
  </si>
  <si>
    <t>filippo.piloni@studenti.unipr.it</t>
  </si>
  <si>
    <t>Piloni Filippo</t>
  </si>
  <si>
    <t>Bresciani Elia</t>
  </si>
  <si>
    <t>marco.piccinini2@studenti.unipr.it</t>
  </si>
  <si>
    <t>Piccinini Marco</t>
  </si>
  <si>
    <t>irene.calandra@studenti.unipr.it</t>
  </si>
  <si>
    <t>Calandra Irene</t>
  </si>
  <si>
    <t xml:space="preserve">1) L'aria in una stanza ha una temperatura di 10+E/2 °C e titolo x = 4+F/2 gv/kga. Il volume della stanza è di 100+D*10 m³. L'aria viene riscaldata sino a 20+F/4 °C. Calcolare la quantità di calore necessaria ad operare il riscaldamento.									</t>
  </si>
  <si>
    <t>2) Determinare la potenza termica erogata da una pompa di calore da 15000+ F*100 BTU/h</t>
  </si>
  <si>
    <t>3) Su un binario passano 10+D treni ogni ora, ciascuno dei quali produce un SEL di 104+F dB(A) alla distanza di 7.5m dall'asse del binario. Calcolare il livello equivalente  Leq in un punto situato a 50+E m dall'asse del binario.</t>
  </si>
  <si>
    <t>4) Determinare la trasmittanza U di una parete cieca composta da 4 strati: - intonaco spesso 1.5 cm con conducibilità termica di 0.4+F/20 W/mK; parete in forati spessa 30 cm avente conducibilità termica pari a 0.3+E/10 W/mK; isolante termico spesso 10 cm avente conducibilità termica pari a 0.02+D/100 W/mK; intonaco esterno spesso 2 cm avente conducibilità termica pari a 0.8+F/20 W/mK.</t>
  </si>
  <si>
    <t xml:space="preserve">5) Progettare l'adeguata portata di ricambio di aria per assicurare un valore accettabile di  Indoor Air Quality (IAQ), pari ad 1.0 decipol, in una aula scolastica che contiene 80+F*5 studenti "sotto esame", ciascuno dei quale emette 1.2 olf.												</t>
  </si>
  <si>
    <t>6) Calcolare il fattore di riduzione del fattore finestra  ψ Sapendo che la finestra è larga 1.0+F/10 m, alta 1.6+E/10 m ed è recessata dal filo facciata di 20+D cm.</t>
  </si>
  <si>
    <t>1921.85 W</t>
  </si>
  <si>
    <t>4.45 kW</t>
  </si>
  <si>
    <t>82.320 dB(A)</t>
  </si>
  <si>
    <t>0.38 W/m^2K</t>
  </si>
  <si>
    <t>1080 l/s</t>
  </si>
  <si>
    <t>3528 kJ</t>
  </si>
  <si>
    <t>4486.80 W</t>
  </si>
  <si>
    <t>0.681 W/m2K</t>
  </si>
  <si>
    <t>1140 l/s</t>
  </si>
  <si>
    <t>alexandra.prati@studenti.unipr.it</t>
  </si>
  <si>
    <t>Alexandra Prati</t>
  </si>
  <si>
    <t>31395.6 Kj</t>
  </si>
  <si>
    <t>4647.06 W</t>
  </si>
  <si>
    <t>88.44 dbA</t>
  </si>
  <si>
    <t>0.7038 W/mqk</t>
  </si>
  <si>
    <t xml:space="preserve">12 l/s </t>
  </si>
  <si>
    <t>riccardo.verdi@studenti.unipr.it</t>
  </si>
  <si>
    <t>Verdi Riccardo</t>
  </si>
  <si>
    <t>4.484 kW</t>
  </si>
  <si>
    <t>59.027554 dB</t>
  </si>
  <si>
    <t>4.49903 mq*K/W</t>
  </si>
  <si>
    <t>1150 l/s</t>
  </si>
  <si>
    <t>elia.bresciani@studenti.unipr.it</t>
  </si>
  <si>
    <t>4.58 kW</t>
  </si>
  <si>
    <t>23.0 dB(A)</t>
  </si>
  <si>
    <t>103.67 W/m^2K</t>
  </si>
  <si>
    <t>1320 l/s</t>
  </si>
  <si>
    <t>rolando.dercole@studenti.unipr.it</t>
  </si>
  <si>
    <t>D'Ercole Rolando</t>
  </si>
  <si>
    <t>4200 W</t>
  </si>
  <si>
    <t>98 dB</t>
  </si>
  <si>
    <t>0.60 W/mqK</t>
  </si>
  <si>
    <t>robertaritamaria.farruggia@studenti.unipr.it</t>
  </si>
  <si>
    <t>Farruggia Roberta Rita Maria</t>
  </si>
  <si>
    <t>1014 kg</t>
  </si>
  <si>
    <t>4.54 kw</t>
  </si>
  <si>
    <t>103 dB(A)</t>
  </si>
  <si>
    <t>2.59 W/m2K</t>
  </si>
  <si>
    <t>1260 l/s</t>
  </si>
  <si>
    <t>4.65 kW</t>
  </si>
  <si>
    <t>86.08 dB(A)</t>
  </si>
  <si>
    <t>4.4 m2/W</t>
  </si>
  <si>
    <t>15000 l/s</t>
  </si>
  <si>
    <t>Qpunto = M*(J2 -J1) = rho * V * (t2+x2*(2500+1.9*t2)-t1-x1*(2500+1.9*t1)) =</t>
  </si>
  <si>
    <t>Qpunto = BTU/h * 0.293071</t>
  </si>
  <si>
    <t>SEL =</t>
  </si>
  <si>
    <t>dB</t>
  </si>
  <si>
    <t>d =</t>
  </si>
  <si>
    <t>m</t>
  </si>
  <si>
    <t>Ntrains/h =</t>
  </si>
  <si>
    <t>tr/h</t>
  </si>
  <si>
    <t>Leq = SEL +10*log10(N/3600) +10*log10(7.5/d) =</t>
  </si>
  <si>
    <t>Fisica Tecnica Ambientale - Esame del 29/01/2021</t>
  </si>
  <si>
    <t>U = 1/(1/8+s1/k1+s2/k2+s3/k3+s4/k4+1/20) =</t>
  </si>
  <si>
    <t>W/m2K</t>
  </si>
  <si>
    <t>hf/p =</t>
  </si>
  <si>
    <t>Lf/p =</t>
  </si>
  <si>
    <t>PSI =</t>
  </si>
  <si>
    <t xml:space="preserve">Vpunto = 10 l/s *N *olf = </t>
  </si>
  <si>
    <t>l/s</t>
  </si>
  <si>
    <t>kJ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</si>
</sst>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\ h:mm:ss"/>
    <numFmt numFmtId="165" formatCode="0.0"/>
    <numFmt numFmtId="170" formatCode="0.000"/>
  </numFmts>
  <fonts count="9" x14ac:knownFonts="1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1"/>
      <color rgb="FF202124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2">
    <xf numFmtId="0" fontId="0" fillId="0" borderId="0"/>
    <xf numFmtId="0" fontId="3" fillId="0" borderId="0"/>
  </cellStyleXfs>
  <cellXfs count="85">
    <xf numFmtId="0" fontId="0" fillId="0" borderId="0" xfId="0" applyFont="1" applyAlignment="1"/>
    <xf numFmtId="0" fontId="1" fillId="0" borderId="0" xfId="0" applyNumberFormat="1" applyFont="1" applyAlignment="1"/>
    <xf numFmtId="0" fontId="6" fillId="0" borderId="0" xfId="1" applyFont="1"/>
    <xf numFmtId="0" fontId="3" fillId="0" borderId="0" xfId="1"/>
    <xf numFmtId="0" fontId="3" fillId="0" borderId="2" xfId="1" applyBorder="1" applyAlignment="1">
      <alignment horizontal="center"/>
    </xf>
    <xf numFmtId="0" fontId="3" fillId="0" borderId="3" xfId="1" applyBorder="1" applyAlignment="1">
      <alignment horizontal="center"/>
    </xf>
    <xf numFmtId="0" fontId="3" fillId="0" borderId="4" xfId="1" applyBorder="1" applyAlignment="1">
      <alignment horizontal="center"/>
    </xf>
    <xf numFmtId="0" fontId="3" fillId="0" borderId="5" xfId="1" applyBorder="1" applyAlignment="1">
      <alignment horizontal="center"/>
    </xf>
    <xf numFmtId="0" fontId="3" fillId="0" borderId="6" xfId="1" applyBorder="1" applyAlignment="1">
      <alignment horizontal="center"/>
    </xf>
    <xf numFmtId="0" fontId="3" fillId="0" borderId="7" xfId="1" applyBorder="1" applyAlignment="1">
      <alignment horizontal="center"/>
    </xf>
    <xf numFmtId="0" fontId="6" fillId="0" borderId="0" xfId="0" applyFont="1" applyAlignment="1"/>
    <xf numFmtId="0" fontId="6" fillId="0" borderId="9" xfId="0" applyFont="1" applyBorder="1" applyAlignment="1"/>
    <xf numFmtId="1" fontId="6" fillId="0" borderId="8" xfId="0" applyNumberFormat="1" applyFont="1" applyBorder="1" applyAlignment="1"/>
    <xf numFmtId="0" fontId="7" fillId="0" borderId="0" xfId="0" applyNumberFormat="1" applyFont="1" applyAlignment="1">
      <alignment wrapText="1"/>
    </xf>
    <xf numFmtId="0" fontId="0" fillId="0" borderId="0" xfId="0" applyNumberFormat="1" applyFont="1" applyAlignment="1">
      <alignment wrapText="1"/>
    </xf>
    <xf numFmtId="2" fontId="4" fillId="2" borderId="10" xfId="1" applyNumberFormat="1" applyFont="1" applyFill="1" applyBorder="1" applyAlignment="1">
      <alignment horizontal="center" vertical="center" wrapText="1"/>
    </xf>
    <xf numFmtId="2" fontId="4" fillId="2" borderId="10" xfId="1" applyNumberFormat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0" fillId="0" borderId="1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/>
    <xf numFmtId="0" fontId="2" fillId="3" borderId="1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Border="1"/>
    <xf numFmtId="0" fontId="5" fillId="0" borderId="1" xfId="1" applyNumberFormat="1" applyFont="1" applyBorder="1" applyAlignment="1">
      <alignment horizontal="left"/>
    </xf>
    <xf numFmtId="0" fontId="5" fillId="4" borderId="1" xfId="1" applyNumberFormat="1" applyFont="1" applyFill="1" applyBorder="1" applyAlignment="1">
      <alignment horizontal="center"/>
    </xf>
    <xf numFmtId="0" fontId="4" fillId="2" borderId="13" xfId="1" applyFont="1" applyFill="1" applyBorder="1" applyAlignment="1">
      <alignment horizontal="center" vertical="center" wrapText="1"/>
    </xf>
    <xf numFmtId="0" fontId="5" fillId="5" borderId="12" xfId="1" applyNumberFormat="1" applyFont="1" applyFill="1" applyBorder="1" applyAlignment="1">
      <alignment horizontal="center"/>
    </xf>
    <xf numFmtId="0" fontId="3" fillId="0" borderId="0" xfId="0" applyNumberFormat="1" applyFont="1" applyAlignment="1">
      <alignment wrapText="1"/>
    </xf>
    <xf numFmtId="0" fontId="0" fillId="0" borderId="0" xfId="0"/>
    <xf numFmtId="11" fontId="0" fillId="0" borderId="0" xfId="0" applyNumberFormat="1" applyFont="1" applyAlignment="1">
      <alignment wrapText="1"/>
    </xf>
    <xf numFmtId="0" fontId="3" fillId="0" borderId="0" xfId="0" applyNumberFormat="1" applyFont="1" applyAlignment="1"/>
    <xf numFmtId="0" fontId="0" fillId="0" borderId="0" xfId="0" applyFont="1" applyAlignment="1">
      <alignment horizontal="center"/>
    </xf>
    <xf numFmtId="165" fontId="5" fillId="0" borderId="1" xfId="1" applyNumberFormat="1" applyFont="1" applyBorder="1"/>
    <xf numFmtId="0" fontId="7" fillId="0" borderId="0" xfId="0" applyNumberFormat="1" applyFont="1" applyAlignment="1">
      <alignment wrapText="1"/>
    </xf>
    <xf numFmtId="0" fontId="0" fillId="0" borderId="0" xfId="0" applyNumberFormat="1" applyFont="1" applyAlignment="1">
      <alignment wrapText="1"/>
    </xf>
    <xf numFmtId="0" fontId="3" fillId="0" borderId="0" xfId="1" applyFont="1" applyAlignment="1"/>
    <xf numFmtId="0" fontId="1" fillId="0" borderId="0" xfId="1" applyFont="1"/>
    <xf numFmtId="164" fontId="1" fillId="0" borderId="0" xfId="1" applyNumberFormat="1" applyFont="1" applyAlignment="1"/>
    <xf numFmtId="0" fontId="1" fillId="0" borderId="0" xfId="1" applyFont="1" applyAlignment="1"/>
    <xf numFmtId="0" fontId="6" fillId="0" borderId="0" xfId="0" applyFont="1"/>
    <xf numFmtId="1" fontId="6" fillId="0" borderId="8" xfId="0" applyNumberFormat="1" applyFont="1" applyBorder="1"/>
    <xf numFmtId="0" fontId="6" fillId="0" borderId="9" xfId="0" applyFont="1" applyBorder="1"/>
    <xf numFmtId="0" fontId="3" fillId="0" borderId="0" xfId="0" applyFont="1"/>
    <xf numFmtId="165" fontId="6" fillId="0" borderId="8" xfId="0" applyNumberFormat="1" applyFont="1" applyBorder="1"/>
    <xf numFmtId="0" fontId="0" fillId="0" borderId="0" xfId="0" applyAlignment="1">
      <alignment wrapText="1"/>
    </xf>
    <xf numFmtId="170" fontId="6" fillId="0" borderId="8" xfId="0" applyNumberFormat="1" applyFont="1" applyBorder="1"/>
    <xf numFmtId="2" fontId="6" fillId="0" borderId="9" xfId="0" applyNumberFormat="1" applyFont="1" applyBorder="1"/>
    <xf numFmtId="0" fontId="3" fillId="0" borderId="0" xfId="1" applyAlignment="1">
      <alignment horizontal="right"/>
    </xf>
    <xf numFmtId="0" fontId="3" fillId="0" borderId="0" xfId="1" applyAlignment="1">
      <alignment horizontal="left"/>
    </xf>
    <xf numFmtId="2" fontId="6" fillId="0" borderId="0" xfId="1" applyNumberFormat="1" applyFont="1"/>
    <xf numFmtId="2" fontId="6" fillId="0" borderId="14" xfId="1" applyNumberFormat="1" applyFont="1" applyBorder="1"/>
    <xf numFmtId="0" fontId="6" fillId="0" borderId="8" xfId="0" applyFont="1" applyBorder="1" applyAlignment="1"/>
    <xf numFmtId="1" fontId="5" fillId="0" borderId="1" xfId="1" applyNumberFormat="1" applyFont="1" applyBorder="1"/>
    <xf numFmtId="0" fontId="5" fillId="0" borderId="1" xfId="1" applyFont="1" applyBorder="1"/>
    <xf numFmtId="0" fontId="5" fillId="0" borderId="1" xfId="1" applyFont="1" applyBorder="1" applyAlignment="1">
      <alignment horizontal="left"/>
    </xf>
    <xf numFmtId="0" fontId="5" fillId="4" borderId="1" xfId="1" applyFont="1" applyFill="1" applyBorder="1" applyAlignment="1">
      <alignment horizontal="center"/>
    </xf>
    <xf numFmtId="0" fontId="0" fillId="0" borderId="15" xfId="0" applyNumberFormat="1" applyFont="1" applyBorder="1" applyAlignment="1">
      <alignment horizontal="center"/>
    </xf>
    <xf numFmtId="164" fontId="1" fillId="0" borderId="16" xfId="0" applyNumberFormat="1" applyFont="1" applyBorder="1"/>
    <xf numFmtId="0" fontId="1" fillId="0" borderId="16" xfId="0" applyNumberFormat="1" applyFont="1" applyBorder="1" applyAlignment="1"/>
    <xf numFmtId="0" fontId="1" fillId="0" borderId="16" xfId="0" applyNumberFormat="1" applyFont="1" applyBorder="1" applyAlignment="1">
      <alignment horizontal="center"/>
    </xf>
    <xf numFmtId="0" fontId="2" fillId="3" borderId="16" xfId="1" applyNumberFormat="1" applyFont="1" applyFill="1" applyBorder="1" applyAlignment="1">
      <alignment horizontal="center" vertical="center" wrapText="1"/>
    </xf>
    <xf numFmtId="0" fontId="5" fillId="0" borderId="16" xfId="1" applyNumberFormat="1" applyFont="1" applyBorder="1"/>
    <xf numFmtId="0" fontId="5" fillId="0" borderId="16" xfId="1" applyNumberFormat="1" applyFont="1" applyBorder="1" applyAlignment="1">
      <alignment horizontal="left"/>
    </xf>
    <xf numFmtId="0" fontId="5" fillId="4" borderId="16" xfId="1" applyNumberFormat="1" applyFont="1" applyFill="1" applyBorder="1" applyAlignment="1">
      <alignment horizontal="center"/>
    </xf>
    <xf numFmtId="1" fontId="5" fillId="0" borderId="16" xfId="1" applyNumberFormat="1" applyFont="1" applyBorder="1"/>
    <xf numFmtId="165" fontId="5" fillId="0" borderId="16" xfId="1" applyNumberFormat="1" applyFont="1" applyBorder="1"/>
    <xf numFmtId="0" fontId="5" fillId="0" borderId="16" xfId="1" applyFont="1" applyBorder="1" applyAlignment="1">
      <alignment horizontal="left"/>
    </xf>
    <xf numFmtId="0" fontId="5" fillId="4" borderId="16" xfId="1" applyFont="1" applyFill="1" applyBorder="1" applyAlignment="1">
      <alignment horizontal="center"/>
    </xf>
    <xf numFmtId="0" fontId="5" fillId="0" borderId="16" xfId="1" applyFont="1" applyBorder="1"/>
    <xf numFmtId="0" fontId="5" fillId="5" borderId="17" xfId="1" applyNumberFormat="1" applyFont="1" applyFill="1" applyBorder="1" applyAlignment="1">
      <alignment horizontal="center"/>
    </xf>
    <xf numFmtId="164" fontId="1" fillId="0" borderId="1" xfId="0" applyNumberFormat="1" applyFont="1" applyBorder="1"/>
    <xf numFmtId="0" fontId="0" fillId="0" borderId="18" xfId="0" applyNumberFormat="1" applyFont="1" applyBorder="1" applyAlignment="1">
      <alignment horizontal="center"/>
    </xf>
    <xf numFmtId="164" fontId="1" fillId="0" borderId="19" xfId="0" applyNumberFormat="1" applyFont="1" applyBorder="1"/>
    <xf numFmtId="0" fontId="1" fillId="0" borderId="19" xfId="0" applyNumberFormat="1" applyFont="1" applyBorder="1" applyAlignment="1"/>
    <xf numFmtId="0" fontId="1" fillId="0" borderId="19" xfId="0" applyNumberFormat="1" applyFont="1" applyBorder="1" applyAlignment="1">
      <alignment horizontal="center"/>
    </xf>
    <xf numFmtId="0" fontId="2" fillId="3" borderId="19" xfId="1" applyNumberFormat="1" applyFont="1" applyFill="1" applyBorder="1" applyAlignment="1">
      <alignment horizontal="center" vertical="center" wrapText="1"/>
    </xf>
    <xf numFmtId="0" fontId="5" fillId="0" borderId="19" xfId="1" applyNumberFormat="1" applyFont="1" applyBorder="1"/>
    <xf numFmtId="0" fontId="5" fillId="0" borderId="19" xfId="1" applyNumberFormat="1" applyFont="1" applyBorder="1" applyAlignment="1">
      <alignment horizontal="left"/>
    </xf>
    <xf numFmtId="0" fontId="5" fillId="4" borderId="19" xfId="1" applyNumberFormat="1" applyFont="1" applyFill="1" applyBorder="1" applyAlignment="1">
      <alignment horizontal="center"/>
    </xf>
    <xf numFmtId="1" fontId="5" fillId="0" borderId="19" xfId="1" applyNumberFormat="1" applyFont="1" applyBorder="1"/>
    <xf numFmtId="165" fontId="5" fillId="0" borderId="19" xfId="1" applyNumberFormat="1" applyFont="1" applyBorder="1"/>
    <xf numFmtId="0" fontId="5" fillId="4" borderId="19" xfId="1" applyFont="1" applyFill="1" applyBorder="1" applyAlignment="1">
      <alignment horizontal="center"/>
    </xf>
    <xf numFmtId="0" fontId="5" fillId="0" borderId="19" xfId="1" applyFont="1" applyBorder="1"/>
    <xf numFmtId="0" fontId="5" fillId="0" borderId="19" xfId="1" applyFont="1" applyBorder="1" applyAlignment="1">
      <alignment horizontal="left"/>
    </xf>
    <xf numFmtId="0" fontId="5" fillId="5" borderId="20" xfId="1" applyNumberFormat="1" applyFont="1" applyFill="1" applyBorder="1" applyAlignment="1">
      <alignment horizontal="center"/>
    </xf>
  </cellXfs>
  <cellStyles count="2">
    <cellStyle name="Normal" xfId="0" builtinId="0"/>
    <cellStyle name="Normal 2" xfId="1" xr:uid="{E25C94AC-43D9-4001-8667-7230DB8CA626}"/>
  </cellStyles>
  <dxfs count="21"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6</xdr:col>
      <xdr:colOff>628843</xdr:colOff>
      <xdr:row>52</xdr:row>
      <xdr:rowOff>77499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AA6371-270E-4CB5-BAF9-4DA73A8B2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2238"/>
          <a:ext cx="4767456" cy="4449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219075</xdr:colOff>
      <xdr:row>33</xdr:row>
      <xdr:rowOff>109538</xdr:rowOff>
    </xdr:from>
    <xdr:to>
      <xdr:col>1</xdr:col>
      <xdr:colOff>348962</xdr:colOff>
      <xdr:row>34</xdr:row>
      <xdr:rowOff>87120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DFF352E0-9C86-4A3B-8397-0F1F08ADC652}"/>
            </a:ext>
          </a:extLst>
        </xdr:cNvPr>
        <xdr:cNvSpPr/>
      </xdr:nvSpPr>
      <xdr:spPr>
        <a:xfrm>
          <a:off x="866775" y="7877176"/>
          <a:ext cx="129887" cy="139507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9"/>
  <sheetViews>
    <sheetView topLeftCell="D1" workbookViewId="0">
      <pane ySplit="1" topLeftCell="A2" activePane="bottomLeft" state="frozen"/>
      <selection pane="bottomLeft" activeCell="A10" sqref="A10:XFD14"/>
    </sheetView>
  </sheetViews>
  <sheetFormatPr defaultColWidth="14.3984375" defaultRowHeight="15.75" customHeight="1" x14ac:dyDescent="0.35"/>
  <cols>
    <col min="1" max="16" width="21.53125" customWidth="1"/>
  </cols>
  <sheetData>
    <row r="1" spans="1:10" ht="12.75" x14ac:dyDescent="0.35">
      <c r="A1" s="36" t="s">
        <v>0</v>
      </c>
      <c r="B1" s="36" t="s">
        <v>1</v>
      </c>
      <c r="C1" s="36" t="s">
        <v>2</v>
      </c>
      <c r="D1" s="36" t="s">
        <v>3</v>
      </c>
      <c r="E1" s="36" t="s">
        <v>27</v>
      </c>
      <c r="F1" s="36" t="s">
        <v>28</v>
      </c>
      <c r="G1" s="36" t="s">
        <v>29</v>
      </c>
      <c r="H1" s="36" t="s">
        <v>30</v>
      </c>
      <c r="I1" s="36" t="s">
        <v>31</v>
      </c>
      <c r="J1" s="36" t="s">
        <v>32</v>
      </c>
    </row>
    <row r="2" spans="1:10" ht="15.75" customHeight="1" x14ac:dyDescent="0.35">
      <c r="A2" s="37">
        <v>44225.430239074078</v>
      </c>
      <c r="B2" s="38" t="s">
        <v>20</v>
      </c>
      <c r="C2" s="38" t="s">
        <v>21</v>
      </c>
      <c r="D2" s="38">
        <v>300342</v>
      </c>
      <c r="E2" s="38" t="s">
        <v>33</v>
      </c>
      <c r="F2" s="38" t="s">
        <v>34</v>
      </c>
      <c r="G2" s="38" t="s">
        <v>35</v>
      </c>
      <c r="H2" s="38" t="s">
        <v>36</v>
      </c>
      <c r="I2" s="38" t="s">
        <v>37</v>
      </c>
      <c r="J2" s="38">
        <v>0.9</v>
      </c>
    </row>
    <row r="3" spans="1:10" ht="15.75" customHeight="1" x14ac:dyDescent="0.35">
      <c r="A3" s="37">
        <v>44225.433638298608</v>
      </c>
      <c r="B3" s="38" t="s">
        <v>25</v>
      </c>
      <c r="C3" s="38" t="s">
        <v>26</v>
      </c>
      <c r="D3" s="38">
        <v>293203</v>
      </c>
      <c r="E3" s="38" t="s">
        <v>38</v>
      </c>
      <c r="F3" s="38" t="s">
        <v>39</v>
      </c>
      <c r="G3" s="35"/>
      <c r="H3" s="38" t="s">
        <v>40</v>
      </c>
      <c r="I3" s="38" t="s">
        <v>41</v>
      </c>
      <c r="J3" s="38">
        <v>0.95</v>
      </c>
    </row>
    <row r="4" spans="1:10" ht="15.75" customHeight="1" x14ac:dyDescent="0.35">
      <c r="A4" s="37">
        <v>44225.433664687502</v>
      </c>
      <c r="B4" s="38" t="s">
        <v>42</v>
      </c>
      <c r="C4" s="38" t="s">
        <v>43</v>
      </c>
      <c r="D4" s="38">
        <v>304978</v>
      </c>
      <c r="E4" s="38" t="s">
        <v>44</v>
      </c>
      <c r="F4" s="38" t="s">
        <v>45</v>
      </c>
      <c r="G4" s="38" t="s">
        <v>46</v>
      </c>
      <c r="H4" s="38" t="s">
        <v>47</v>
      </c>
      <c r="I4" s="38" t="s">
        <v>48</v>
      </c>
      <c r="J4" s="38">
        <v>0.95</v>
      </c>
    </row>
    <row r="5" spans="1:10" ht="15.75" customHeight="1" x14ac:dyDescent="0.35">
      <c r="A5" s="37">
        <v>44225.433687280092</v>
      </c>
      <c r="B5" s="38" t="s">
        <v>49</v>
      </c>
      <c r="C5" s="38" t="s">
        <v>50</v>
      </c>
      <c r="D5" s="38">
        <v>296823</v>
      </c>
      <c r="E5" s="35"/>
      <c r="F5" s="38" t="s">
        <v>51</v>
      </c>
      <c r="G5" s="38" t="s">
        <v>52</v>
      </c>
      <c r="H5" s="38" t="s">
        <v>53</v>
      </c>
      <c r="I5" s="38" t="s">
        <v>54</v>
      </c>
      <c r="J5" s="35"/>
    </row>
    <row r="6" spans="1:10" ht="15.75" customHeight="1" x14ac:dyDescent="0.35">
      <c r="A6" s="37">
        <v>44225.433885844905</v>
      </c>
      <c r="B6" s="38" t="s">
        <v>55</v>
      </c>
      <c r="C6" s="38" t="s">
        <v>22</v>
      </c>
      <c r="D6" s="38">
        <v>295806</v>
      </c>
      <c r="E6" s="35"/>
      <c r="F6" s="38" t="s">
        <v>56</v>
      </c>
      <c r="G6" s="38" t="s">
        <v>57</v>
      </c>
      <c r="H6" s="38" t="s">
        <v>58</v>
      </c>
      <c r="I6" s="38" t="s">
        <v>59</v>
      </c>
      <c r="J6" s="38">
        <v>0.9</v>
      </c>
    </row>
    <row r="7" spans="1:10" ht="15.75" customHeight="1" x14ac:dyDescent="0.35">
      <c r="A7" s="37">
        <v>44225.43434334491</v>
      </c>
      <c r="B7" s="38" t="s">
        <v>60</v>
      </c>
      <c r="C7" s="38" t="s">
        <v>61</v>
      </c>
      <c r="D7" s="38">
        <v>293842</v>
      </c>
      <c r="E7" s="35"/>
      <c r="F7" s="38" t="s">
        <v>62</v>
      </c>
      <c r="G7" s="38" t="s">
        <v>63</v>
      </c>
      <c r="H7" s="38" t="s">
        <v>64</v>
      </c>
      <c r="I7" s="38" t="s">
        <v>37</v>
      </c>
      <c r="J7" s="38">
        <v>0.87</v>
      </c>
    </row>
    <row r="8" spans="1:10" ht="15.75" customHeight="1" x14ac:dyDescent="0.35">
      <c r="A8" s="37">
        <v>44225.434423310187</v>
      </c>
      <c r="B8" s="38" t="s">
        <v>65</v>
      </c>
      <c r="C8" s="38" t="s">
        <v>66</v>
      </c>
      <c r="D8" s="38">
        <v>297355</v>
      </c>
      <c r="E8" s="38" t="s">
        <v>67</v>
      </c>
      <c r="F8" s="38" t="s">
        <v>68</v>
      </c>
      <c r="G8" s="38" t="s">
        <v>69</v>
      </c>
      <c r="H8" s="38" t="s">
        <v>70</v>
      </c>
      <c r="I8" s="38" t="s">
        <v>71</v>
      </c>
      <c r="J8" s="38">
        <v>0.95</v>
      </c>
    </row>
    <row r="9" spans="1:10" ht="15.75" customHeight="1" x14ac:dyDescent="0.35">
      <c r="A9" s="37">
        <v>44225.434662187501</v>
      </c>
      <c r="B9" s="38" t="s">
        <v>23</v>
      </c>
      <c r="C9" s="38" t="s">
        <v>24</v>
      </c>
      <c r="D9" s="38">
        <v>301059</v>
      </c>
      <c r="E9" s="35"/>
      <c r="F9" s="38" t="s">
        <v>72</v>
      </c>
      <c r="G9" s="38" t="s">
        <v>73</v>
      </c>
      <c r="H9" s="38" t="s">
        <v>74</v>
      </c>
      <c r="I9" s="38" t="s">
        <v>75</v>
      </c>
      <c r="J9" s="38">
        <v>0.9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13364-E1DD-43E4-9284-ABDE93E53A92}">
  <sheetPr>
    <outlinePr summaryBelow="0" summaryRight="0"/>
  </sheetPr>
  <dimension ref="A1:AS10"/>
  <sheetViews>
    <sheetView tabSelected="1" workbookViewId="0">
      <pane ySplit="1" topLeftCell="A2" activePane="bottomLeft" state="frozen"/>
      <selection pane="bottomLeft" activeCell="AB1" sqref="AB1"/>
    </sheetView>
  </sheetViews>
  <sheetFormatPr defaultColWidth="14.3984375" defaultRowHeight="15.75" customHeight="1" x14ac:dyDescent="0.35"/>
  <cols>
    <col min="1" max="1" width="3.6640625" customWidth="1"/>
    <col min="2" max="2" width="17.9296875" customWidth="1"/>
    <col min="3" max="3" width="36.53125" customWidth="1"/>
    <col min="4" max="4" width="26.06640625" customWidth="1"/>
    <col min="5" max="5" width="9.33203125" style="31" customWidth="1"/>
    <col min="6" max="11" width="2.9296875" customWidth="1"/>
    <col min="12" max="12" width="29.73046875" customWidth="1"/>
    <col min="13" max="13" width="5.9296875" customWidth="1"/>
    <col min="14" max="14" width="6.1328125" customWidth="1"/>
    <col min="15" max="15" width="5.59765625" customWidth="1"/>
    <col min="16" max="16" width="22.33203125" customWidth="1"/>
    <col min="17" max="17" width="12.86328125" customWidth="1"/>
    <col min="18" max="19" width="5.796875" customWidth="1"/>
    <col min="20" max="20" width="26.1328125" customWidth="1"/>
    <col min="21" max="23" width="6.06640625" customWidth="1"/>
    <col min="24" max="24" width="41.796875" customWidth="1"/>
    <col min="25" max="25" width="6.1328125" customWidth="1"/>
    <col min="26" max="26" width="8" customWidth="1"/>
    <col min="27" max="27" width="6.1328125" customWidth="1"/>
    <col min="28" max="28" width="28.3984375" customWidth="1"/>
    <col min="29" max="29" width="7.53125" customWidth="1"/>
    <col min="30" max="31" width="6.53125" customWidth="1"/>
    <col min="32" max="32" width="19.33203125" customWidth="1"/>
    <col min="33" max="34" width="6.3984375" customWidth="1"/>
    <col min="35" max="35" width="10.73046875" customWidth="1"/>
    <col min="36" max="37" width="21.53125" customWidth="1"/>
  </cols>
  <sheetData>
    <row r="1" spans="1:45" ht="128.65" customHeight="1" thickBot="1" x14ac:dyDescent="0.4">
      <c r="A1" s="15" t="s">
        <v>13</v>
      </c>
      <c r="B1" s="15" t="str">
        <f>'Form responses 1'!A1</f>
        <v>Timestamp</v>
      </c>
      <c r="C1" s="16" t="str">
        <f>'Form responses 1'!B1</f>
        <v>Email address</v>
      </c>
      <c r="D1" s="16" t="str">
        <f>'Form responses 1'!C1</f>
        <v>Cognome e Nome</v>
      </c>
      <c r="E1" s="15" t="str">
        <f>'Form responses 1'!D1</f>
        <v>Matricola</v>
      </c>
      <c r="F1" s="17" t="s">
        <v>4</v>
      </c>
      <c r="G1" s="17" t="s">
        <v>5</v>
      </c>
      <c r="H1" s="17" t="s">
        <v>6</v>
      </c>
      <c r="I1" s="17" t="s">
        <v>7</v>
      </c>
      <c r="J1" s="17" t="s">
        <v>8</v>
      </c>
      <c r="K1" s="17" t="s">
        <v>9</v>
      </c>
      <c r="L1" s="16" t="str">
        <f>'Form responses 1'!E1</f>
        <v xml:space="preserve">1) L'aria in una stanza ha una temperatura di 10+E/2 °C e titolo x = 4+F/2 gv/kga. Il volume della stanza è di 100+D*10 m³. L'aria viene riscaldata sino a 20+F/4 °C. Calcolare la quantità di calore necessaria ad operare il riscaldamento.									</v>
      </c>
      <c r="M1" s="15" t="s">
        <v>10</v>
      </c>
      <c r="N1" s="17" t="s">
        <v>11</v>
      </c>
      <c r="O1" s="17" t="s">
        <v>12</v>
      </c>
      <c r="P1" s="16" t="str">
        <f>'Form responses 1'!F1</f>
        <v>2) Determinare la potenza termica erogata da una pompa di calore da 15000+ F*100 BTU/h</v>
      </c>
      <c r="Q1" s="15" t="s">
        <v>10</v>
      </c>
      <c r="R1" s="17" t="s">
        <v>11</v>
      </c>
      <c r="S1" s="17" t="s">
        <v>12</v>
      </c>
      <c r="T1" s="16" t="str">
        <f>'Form responses 1'!G1</f>
        <v>3) Su un binario passano 10+D treni ogni ora, ciascuno dei quali produce un SEL di 104+F dB(A) alla distanza di 7.5m dall'asse del binario. Calcolare il livello equivalente  Leq in un punto situato a 50+E m dall'asse del binario.</v>
      </c>
      <c r="U1" s="15" t="s">
        <v>10</v>
      </c>
      <c r="V1" s="17" t="s">
        <v>11</v>
      </c>
      <c r="W1" s="17" t="s">
        <v>12</v>
      </c>
      <c r="X1" s="16" t="str">
        <f>'Form responses 1'!H1</f>
        <v>4) Determinare la trasmittanza U di una parete cieca composta da 4 strati: - intonaco spesso 1.5 cm con conducibilità termica di 0.4+F/20 W/mK; parete in forati spessa 30 cm avente conducibilità termica pari a 0.3+E/10 W/mK; isolante termico spesso 10 cm avente conducibilità termica pari a 0.02+D/100 W/mK; intonaco esterno spesso 2 cm avente conducibilità termica pari a 0.8+F/20 W/mK.</v>
      </c>
      <c r="Y1" s="15" t="s">
        <v>10</v>
      </c>
      <c r="Z1" s="17" t="s">
        <v>11</v>
      </c>
      <c r="AA1" s="17" t="s">
        <v>12</v>
      </c>
      <c r="AB1" s="16" t="str">
        <f>'Form responses 1'!I1</f>
        <v xml:space="preserve">5) Progettare l'adeguata portata di ricambio di aria per assicurare un valore accettabile di  Indoor Air Quality (IAQ), pari ad 1.0 decipol, in una aula scolastica che contiene 80+F*5 studenti "sotto esame", ciascuno dei quale emette 1.2 olf.												</v>
      </c>
      <c r="AC1" s="15" t="s">
        <v>10</v>
      </c>
      <c r="AD1" s="17" t="s">
        <v>11</v>
      </c>
      <c r="AE1" s="17" t="s">
        <v>12</v>
      </c>
      <c r="AF1" s="16" t="str">
        <f>'Form responses 1'!J1</f>
        <v>6) Calcolare il fattore di riduzione del fattore finestra  ψ Sapendo che la finestra è larga 1.0+F/10 m, alta 1.6+E/10 m ed è recessata dal filo facciata di 20+D cm.</v>
      </c>
      <c r="AG1" s="15" t="s">
        <v>10</v>
      </c>
      <c r="AH1" s="17" t="s">
        <v>12</v>
      </c>
      <c r="AI1" s="25" t="s">
        <v>15</v>
      </c>
    </row>
    <row r="2" spans="1:45" ht="18.850000000000001" customHeight="1" thickTop="1" x14ac:dyDescent="0.35">
      <c r="A2" s="56">
        <v>1</v>
      </c>
      <c r="B2" s="57">
        <f>'Form responses 1'!A2</f>
        <v>44225.430239074078</v>
      </c>
      <c r="C2" s="58" t="str">
        <f>'Form responses 1'!B2</f>
        <v>filippo.piloni@studenti.unipr.it</v>
      </c>
      <c r="D2" s="58" t="str">
        <f>'Form responses 1'!C2</f>
        <v>Piloni Filippo</v>
      </c>
      <c r="E2" s="59">
        <f>'Form responses 1'!D2</f>
        <v>300342</v>
      </c>
      <c r="F2" s="60">
        <f t="shared" ref="F2:F5" si="0">INT(E2/100000)</f>
        <v>3</v>
      </c>
      <c r="G2" s="60">
        <f t="shared" ref="G2:G5" si="1">INT((E2-F2*100000)/10000)</f>
        <v>0</v>
      </c>
      <c r="H2" s="60">
        <f t="shared" ref="H2:H5" si="2">INT((E2-F2*100000-G2*10000)/1000)</f>
        <v>0</v>
      </c>
      <c r="I2" s="60">
        <f t="shared" ref="I2:I5" si="3">INT((E2-F2*100000-G2*10000-H2*1000)/100)</f>
        <v>3</v>
      </c>
      <c r="J2" s="60">
        <f t="shared" ref="J2:J5" si="4">INT((E2-F2*100000-G2*10000-H2*1000-I2*100)/10)</f>
        <v>4</v>
      </c>
      <c r="K2" s="60">
        <f t="shared" ref="K2:K5" si="5">INT((E2-F2*100000-G2*10000-H2*1000-I2*100-J2*10))</f>
        <v>2</v>
      </c>
      <c r="L2" s="58"/>
      <c r="M2" s="61">
        <f>1.2*(100+I2*10)*(20+K2/4+(4+K2/2)*(2500+1.9*(20+K2/4))-(10+J2/2)-(4+K2/2)*(2500+1.9*(10-J2/2)))</f>
        <v>19851</v>
      </c>
      <c r="N2" s="62" t="s">
        <v>93</v>
      </c>
      <c r="O2" s="63">
        <f t="shared" ref="O2:O5" si="6">IF(L2="",0,IF(((ABS(VALUE(LEFT(L2,FIND(" ",L2)))-M2))/M2&lt;=0.1),5,0))</f>
        <v>0</v>
      </c>
      <c r="P2" s="58" t="str">
        <f>'Form responses 1'!F2</f>
        <v>4.45 kW</v>
      </c>
      <c r="Q2" s="64">
        <f>(15000+K2*100)*0.293071</f>
        <v>4454.6792000000005</v>
      </c>
      <c r="R2" s="62" t="s">
        <v>16</v>
      </c>
      <c r="S2" s="63">
        <v>5</v>
      </c>
      <c r="T2" s="58" t="str">
        <f>'Form responses 1'!G2</f>
        <v>82.320 dB(A)</v>
      </c>
      <c r="U2" s="65">
        <f>104+K2+10*LOG10((10+I2)/3600)+10*LOG10(7.5/(50+J2))</f>
        <v>73.00308355108281</v>
      </c>
      <c r="V2" s="66" t="s">
        <v>14</v>
      </c>
      <c r="W2" s="67">
        <f t="shared" ref="W2:W9" si="7">IF(T2="",0,IF(((ABS(VALUE(LEFT(T2,FIND(" ",T2)))-U2))&lt;=0.5),5,0))</f>
        <v>0</v>
      </c>
      <c r="X2" s="58" t="str">
        <f>'Form responses 1'!H2</f>
        <v>0.38 W/m^2K</v>
      </c>
      <c r="Y2" s="68">
        <f>1/(1/8+0.015/(0-4+K2/20)+0.3/(0.3+J2/10)+0.1/(0.02+I2/100)+0.02/(0.8+K2/20)+1/20)</f>
        <v>0.38139589033121835</v>
      </c>
      <c r="Z2" s="66" t="s">
        <v>87</v>
      </c>
      <c r="AA2" s="67">
        <f t="shared" ref="AA2" si="8">IF(X2="",0,IF(((ABS(VALUE(LEFT(X2,FIND(" ",X2)))-Y2))/Y2&lt;=0.1),5,0))</f>
        <v>5</v>
      </c>
      <c r="AB2" s="58" t="str">
        <f>'Form responses 1'!I2</f>
        <v>1080 l/s</v>
      </c>
      <c r="AC2" s="58">
        <f>10*(80+K2*5)*1.2</f>
        <v>1080</v>
      </c>
      <c r="AD2" s="62" t="s">
        <v>92</v>
      </c>
      <c r="AE2" s="63">
        <f t="shared" ref="AE2" si="9">IF(AB2="",0,IF(((ABS(VALUE(LEFT(AB2,FIND(" ",AB2)))-AC2))/AC2&lt;=0.1),5,0))</f>
        <v>5</v>
      </c>
      <c r="AF2" s="58">
        <f>'Form responses 1'!J2</f>
        <v>0.9</v>
      </c>
      <c r="AG2" s="61">
        <f t="shared" ref="AG2:AG5" si="10">((20+K2)*(1+J2/20))*10/300</f>
        <v>0.88</v>
      </c>
      <c r="AH2" s="63">
        <v>5</v>
      </c>
      <c r="AI2" s="69">
        <f>O2+S2+W2+AA2+AE2+AH2</f>
        <v>20</v>
      </c>
      <c r="AJ2" s="1"/>
      <c r="AK2" s="1"/>
      <c r="AL2" s="1"/>
      <c r="AM2" s="1"/>
      <c r="AN2" s="1"/>
      <c r="AO2" s="1"/>
      <c r="AP2" s="1"/>
      <c r="AQ2" s="1"/>
      <c r="AR2" s="1"/>
      <c r="AS2" s="1"/>
    </row>
    <row r="3" spans="1:45" ht="18.850000000000001" customHeight="1" x14ac:dyDescent="0.35">
      <c r="A3" s="18">
        <v>2</v>
      </c>
      <c r="B3" s="70">
        <f>'Form responses 1'!A3</f>
        <v>44225.433638298608</v>
      </c>
      <c r="C3" s="20" t="str">
        <f>'Form responses 1'!B3</f>
        <v>irene.calandra@studenti.unipr.it</v>
      </c>
      <c r="D3" s="20" t="str">
        <f>'Form responses 1'!C3</f>
        <v>Calandra Irene</v>
      </c>
      <c r="E3" s="19">
        <f>'Form responses 1'!D3</f>
        <v>293203</v>
      </c>
      <c r="F3" s="21">
        <f t="shared" si="0"/>
        <v>2</v>
      </c>
      <c r="G3" s="21">
        <f t="shared" si="1"/>
        <v>9</v>
      </c>
      <c r="H3" s="21">
        <f t="shared" si="2"/>
        <v>3</v>
      </c>
      <c r="I3" s="21">
        <f t="shared" si="3"/>
        <v>2</v>
      </c>
      <c r="J3" s="21">
        <f t="shared" si="4"/>
        <v>0</v>
      </c>
      <c r="K3" s="21">
        <f t="shared" si="5"/>
        <v>3</v>
      </c>
      <c r="L3" s="20" t="str">
        <f>'Form responses 1'!E3</f>
        <v>3528 kJ</v>
      </c>
      <c r="M3" s="22">
        <f t="shared" ref="M3:M9" si="11">1.2*(100+I3*10)*(20+K3/4+(4+K3/2)*(2500+1.9*(20+K3/4))-(10+J3/2)-(4+K3/2)*(2500+1.9*(10-J3/2)))</f>
        <v>17724.60000000021</v>
      </c>
      <c r="N3" s="23" t="s">
        <v>93</v>
      </c>
      <c r="O3" s="24">
        <f t="shared" si="6"/>
        <v>0</v>
      </c>
      <c r="P3" s="20"/>
      <c r="Q3" s="52">
        <f t="shared" ref="Q3:Q9" si="12">(15000+K3*100)*0.293071</f>
        <v>4483.9863000000005</v>
      </c>
      <c r="R3" s="23" t="s">
        <v>16</v>
      </c>
      <c r="S3" s="24">
        <f t="shared" ref="S3:S5" si="13">IF(P3="",0,IF(((ABS(VALUE(LEFT(P3,FIND(" ",P3)))-Q3))/Q3&lt;=0.1),5,0))</f>
        <v>0</v>
      </c>
      <c r="T3" s="20">
        <f>'Form responses 1'!G3</f>
        <v>0</v>
      </c>
      <c r="U3" s="32">
        <f t="shared" ref="U3:U9" si="14">104+K3+10*LOG10((10+I3)/3600)+10*LOG10(7.5/(50+J3))</f>
        <v>73.989700043360187</v>
      </c>
      <c r="V3" s="23" t="s">
        <v>14</v>
      </c>
      <c r="W3" s="55">
        <v>0</v>
      </c>
      <c r="X3" s="20" t="str">
        <f>'Form responses 1'!H3</f>
        <v>0.681 W/m2K</v>
      </c>
      <c r="Y3" s="53">
        <f t="shared" ref="Y3:Y9" si="15">1/(1/8+0.015/(0-4+K3/20)+0.3/(0.3+J3/10)+0.1/(0.02+I3/100)+0.02/(0.8+K3/20)+1/20)</f>
        <v>0.27084442181750862</v>
      </c>
      <c r="Z3" s="54" t="s">
        <v>87</v>
      </c>
      <c r="AA3" s="55">
        <f t="shared" ref="AA3:AA9" si="16">IF(X3="",0,IF(((ABS(VALUE(LEFT(X3,FIND(" ",X3)))-Y3))/Y3&lt;=0.1),5,0))</f>
        <v>0</v>
      </c>
      <c r="AB3" s="20" t="str">
        <f>'Form responses 1'!I3</f>
        <v>1140 l/s</v>
      </c>
      <c r="AC3" s="20">
        <f t="shared" ref="AC3:AC9" si="17">10*(80+K3*5)*1.2</f>
        <v>1140</v>
      </c>
      <c r="AD3" s="23" t="s">
        <v>92</v>
      </c>
      <c r="AE3" s="24">
        <f t="shared" ref="AE3:AE9" si="18">IF(AB3="",0,IF(((ABS(VALUE(LEFT(AB3,FIND(" ",AB3)))-AC3))/AC3&lt;=0.1),5,0))</f>
        <v>5</v>
      </c>
      <c r="AF3" s="20">
        <f>'Form responses 1'!J3</f>
        <v>0.95</v>
      </c>
      <c r="AG3" s="22">
        <f t="shared" si="10"/>
        <v>0.76666666666666672</v>
      </c>
      <c r="AH3" s="24">
        <v>5</v>
      </c>
      <c r="AI3" s="26">
        <f>O3+S3+W3+AA3+AE3+AH3</f>
        <v>10</v>
      </c>
      <c r="AJ3" s="1"/>
      <c r="AK3" s="1"/>
      <c r="AL3" s="1"/>
      <c r="AM3" s="1"/>
      <c r="AN3" s="1"/>
      <c r="AO3" s="1"/>
      <c r="AP3" s="1"/>
      <c r="AQ3" s="1"/>
      <c r="AR3" s="1"/>
      <c r="AS3" s="1"/>
    </row>
    <row r="4" spans="1:45" ht="18.850000000000001" customHeight="1" x14ac:dyDescent="0.35">
      <c r="A4" s="18">
        <v>3</v>
      </c>
      <c r="B4" s="70">
        <f>'Form responses 1'!A4</f>
        <v>44225.433664687502</v>
      </c>
      <c r="C4" s="20" t="str">
        <f>'Form responses 1'!B4</f>
        <v>alexandra.prati@studenti.unipr.it</v>
      </c>
      <c r="D4" s="20" t="str">
        <f>'Form responses 1'!C4</f>
        <v>Alexandra Prati</v>
      </c>
      <c r="E4" s="19">
        <f>'Form responses 1'!D4</f>
        <v>304978</v>
      </c>
      <c r="F4" s="21">
        <f t="shared" si="0"/>
        <v>3</v>
      </c>
      <c r="G4" s="21">
        <f t="shared" si="1"/>
        <v>0</v>
      </c>
      <c r="H4" s="21">
        <f t="shared" si="2"/>
        <v>4</v>
      </c>
      <c r="I4" s="21">
        <f t="shared" si="3"/>
        <v>9</v>
      </c>
      <c r="J4" s="21">
        <f t="shared" si="4"/>
        <v>7</v>
      </c>
      <c r="K4" s="21">
        <f t="shared" si="5"/>
        <v>8</v>
      </c>
      <c r="L4" s="20" t="str">
        <f>'Form responses 1'!E4</f>
        <v>31395.6 Kj</v>
      </c>
      <c r="M4" s="22">
        <f t="shared" si="11"/>
        <v>55654.800000000498</v>
      </c>
      <c r="N4" s="23" t="s">
        <v>93</v>
      </c>
      <c r="O4" s="24">
        <f t="shared" si="6"/>
        <v>0</v>
      </c>
      <c r="P4" s="20"/>
      <c r="Q4" s="52">
        <f t="shared" si="12"/>
        <v>4630.5218000000004</v>
      </c>
      <c r="R4" s="23" t="s">
        <v>16</v>
      </c>
      <c r="S4" s="24">
        <f t="shared" si="13"/>
        <v>0</v>
      </c>
      <c r="T4" s="20"/>
      <c r="U4" s="32">
        <f t="shared" si="14"/>
        <v>80.416375079047498</v>
      </c>
      <c r="V4" s="23" t="s">
        <v>14</v>
      </c>
      <c r="W4" s="55">
        <f t="shared" si="7"/>
        <v>0</v>
      </c>
      <c r="X4" s="20" t="str">
        <f>'Form responses 1'!H4</f>
        <v>0.7038 W/mqk</v>
      </c>
      <c r="Y4" s="53">
        <f t="shared" si="15"/>
        <v>0.71602929210740429</v>
      </c>
      <c r="Z4" s="54" t="s">
        <v>87</v>
      </c>
      <c r="AA4" s="55">
        <f t="shared" si="16"/>
        <v>5</v>
      </c>
      <c r="AB4" s="20" t="str">
        <f>'Form responses 1'!I4</f>
        <v xml:space="preserve">12 l/s </v>
      </c>
      <c r="AC4" s="20">
        <f t="shared" si="17"/>
        <v>1440</v>
      </c>
      <c r="AD4" s="23" t="s">
        <v>92</v>
      </c>
      <c r="AE4" s="24">
        <f t="shared" si="18"/>
        <v>0</v>
      </c>
      <c r="AF4" s="20"/>
      <c r="AG4" s="22">
        <f t="shared" si="10"/>
        <v>1.2600000000000002</v>
      </c>
      <c r="AH4" s="24">
        <f>IF(AF4="",0,IF(((ABS(VALUE(LEFT(AF4,FIND(" ",AF4)))-AG4))/AG4&lt;=0.1),5,0))</f>
        <v>0</v>
      </c>
      <c r="AI4" s="26">
        <f>O4+S4+W4+AA4+AE4+AH4</f>
        <v>5</v>
      </c>
      <c r="AJ4" s="1"/>
      <c r="AK4" s="1"/>
      <c r="AL4" s="1"/>
      <c r="AM4" s="1"/>
      <c r="AN4" s="1"/>
      <c r="AO4" s="1"/>
      <c r="AP4" s="1"/>
      <c r="AQ4" s="1"/>
      <c r="AR4" s="1"/>
      <c r="AS4" s="1"/>
    </row>
    <row r="5" spans="1:45" ht="18.850000000000001" customHeight="1" x14ac:dyDescent="0.35">
      <c r="A5" s="18">
        <v>4</v>
      </c>
      <c r="B5" s="70">
        <f>'Form responses 1'!A5</f>
        <v>44225.433687280092</v>
      </c>
      <c r="C5" s="20" t="str">
        <f>'Form responses 1'!B5</f>
        <v>riccardo.verdi@studenti.unipr.it</v>
      </c>
      <c r="D5" s="20" t="str">
        <f>'Form responses 1'!C5</f>
        <v>Verdi Riccardo</v>
      </c>
      <c r="E5" s="19">
        <f>'Form responses 1'!D5</f>
        <v>296823</v>
      </c>
      <c r="F5" s="21">
        <f t="shared" si="0"/>
        <v>2</v>
      </c>
      <c r="G5" s="21">
        <f t="shared" si="1"/>
        <v>9</v>
      </c>
      <c r="H5" s="21">
        <f t="shared" si="2"/>
        <v>6</v>
      </c>
      <c r="I5" s="21">
        <f t="shared" si="3"/>
        <v>8</v>
      </c>
      <c r="J5" s="21">
        <f t="shared" si="4"/>
        <v>2</v>
      </c>
      <c r="K5" s="21">
        <f t="shared" si="5"/>
        <v>3</v>
      </c>
      <c r="L5" s="20"/>
      <c r="M5" s="22">
        <f t="shared" si="11"/>
        <v>28628.100000000471</v>
      </c>
      <c r="N5" s="23" t="s">
        <v>93</v>
      </c>
      <c r="O5" s="24">
        <f t="shared" si="6"/>
        <v>0</v>
      </c>
      <c r="P5" s="20"/>
      <c r="Q5" s="52">
        <f t="shared" si="12"/>
        <v>4483.9863000000005</v>
      </c>
      <c r="R5" s="23" t="s">
        <v>16</v>
      </c>
      <c r="S5" s="24">
        <f t="shared" si="13"/>
        <v>0</v>
      </c>
      <c r="T5" s="20" t="str">
        <f>'Form responses 1'!G5</f>
        <v>59.027554 dB</v>
      </c>
      <c r="U5" s="32">
        <f t="shared" si="14"/>
        <v>75.580279240929201</v>
      </c>
      <c r="V5" s="23" t="s">
        <v>14</v>
      </c>
      <c r="W5" s="55">
        <f t="shared" si="7"/>
        <v>0</v>
      </c>
      <c r="X5" s="20" t="str">
        <f>'Form responses 1'!H5</f>
        <v>4.49903 mq*K/W</v>
      </c>
      <c r="Y5" s="53">
        <f t="shared" si="15"/>
        <v>0.55798697521858942</v>
      </c>
      <c r="Z5" s="54" t="s">
        <v>87</v>
      </c>
      <c r="AA5" s="55">
        <f t="shared" si="16"/>
        <v>0</v>
      </c>
      <c r="AB5" s="20" t="str">
        <f>'Form responses 1'!I5</f>
        <v>1150 l/s</v>
      </c>
      <c r="AC5" s="20">
        <f t="shared" si="17"/>
        <v>1140</v>
      </c>
      <c r="AD5" s="23" t="s">
        <v>92</v>
      </c>
      <c r="AE5" s="24">
        <f t="shared" si="18"/>
        <v>5</v>
      </c>
      <c r="AF5" s="20">
        <f>'Form responses 1'!J5</f>
        <v>0</v>
      </c>
      <c r="AG5" s="22">
        <f t="shared" si="10"/>
        <v>0.84333333333333338</v>
      </c>
      <c r="AH5" s="24">
        <v>0</v>
      </c>
      <c r="AI5" s="26">
        <f>O5+S5+W5+AA5+AE5+AH5</f>
        <v>5</v>
      </c>
      <c r="AJ5" s="1"/>
      <c r="AK5" s="1"/>
      <c r="AL5" s="1"/>
      <c r="AM5" s="1"/>
      <c r="AN5" s="1"/>
      <c r="AO5" s="1"/>
      <c r="AP5" s="1"/>
      <c r="AQ5" s="1"/>
      <c r="AR5" s="1"/>
      <c r="AS5" s="1"/>
    </row>
    <row r="6" spans="1:45" ht="18.850000000000001" customHeight="1" x14ac:dyDescent="0.35">
      <c r="A6" s="18">
        <v>5</v>
      </c>
      <c r="B6" s="70">
        <f>'Form responses 1'!A6</f>
        <v>44225.433885844905</v>
      </c>
      <c r="C6" s="20" t="str">
        <f>'Form responses 1'!B6</f>
        <v>elia.bresciani@studenti.unipr.it</v>
      </c>
      <c r="D6" s="20" t="str">
        <f>'Form responses 1'!C6</f>
        <v>Bresciani Elia</v>
      </c>
      <c r="E6" s="19">
        <f>'Form responses 1'!D6</f>
        <v>295806</v>
      </c>
      <c r="F6" s="21">
        <f t="shared" ref="F6:F9" si="19">INT(E6/100000)</f>
        <v>2</v>
      </c>
      <c r="G6" s="21">
        <f t="shared" ref="G6:G9" si="20">INT((E6-F6*100000)/10000)</f>
        <v>9</v>
      </c>
      <c r="H6" s="21">
        <f t="shared" ref="H6:H9" si="21">INT((E6-F6*100000-G6*10000)/1000)</f>
        <v>5</v>
      </c>
      <c r="I6" s="21">
        <f t="shared" ref="I6:I9" si="22">INT((E6-F6*100000-G6*10000-H6*1000)/100)</f>
        <v>8</v>
      </c>
      <c r="J6" s="21">
        <f t="shared" ref="J6:J9" si="23">INT((E6-F6*100000-G6*10000-H6*1000-I6*100)/10)</f>
        <v>0</v>
      </c>
      <c r="K6" s="21">
        <f t="shared" ref="K6:K9" si="24">INT((E6-F6*100000-G6*10000-H6*1000-I6*100-J6*10))</f>
        <v>6</v>
      </c>
      <c r="L6" s="20">
        <f>'Form responses 1'!E6</f>
        <v>0</v>
      </c>
      <c r="M6" s="22">
        <f t="shared" si="11"/>
        <v>35521.200000000157</v>
      </c>
      <c r="N6" s="23" t="s">
        <v>93</v>
      </c>
      <c r="O6" s="24">
        <v>0</v>
      </c>
      <c r="P6" s="20" t="str">
        <f>'Form responses 1'!F6</f>
        <v>4.58 kW</v>
      </c>
      <c r="Q6" s="52">
        <f t="shared" si="12"/>
        <v>4571.9076000000005</v>
      </c>
      <c r="R6" s="23" t="s">
        <v>16</v>
      </c>
      <c r="S6" s="24">
        <v>5</v>
      </c>
      <c r="T6" s="20" t="str">
        <f>'Form responses 1'!G6</f>
        <v>23.0 dB(A)</v>
      </c>
      <c r="U6" s="32">
        <f t="shared" si="14"/>
        <v>78.750612633917001</v>
      </c>
      <c r="V6" s="23" t="s">
        <v>14</v>
      </c>
      <c r="W6" s="55">
        <f t="shared" si="7"/>
        <v>0</v>
      </c>
      <c r="X6" s="20" t="str">
        <f>'Form responses 1'!H6</f>
        <v>103.67 W/m^2K</v>
      </c>
      <c r="Y6" s="53">
        <f t="shared" si="15"/>
        <v>0.45680294059878229</v>
      </c>
      <c r="Z6" s="54" t="s">
        <v>87</v>
      </c>
      <c r="AA6" s="55">
        <f t="shared" si="16"/>
        <v>0</v>
      </c>
      <c r="AB6" s="20" t="str">
        <f>'Form responses 1'!I6</f>
        <v>1320 l/s</v>
      </c>
      <c r="AC6" s="20">
        <f t="shared" si="17"/>
        <v>1320</v>
      </c>
      <c r="AD6" s="23" t="s">
        <v>92</v>
      </c>
      <c r="AE6" s="24">
        <f t="shared" si="18"/>
        <v>5</v>
      </c>
      <c r="AF6" s="20">
        <f>'Form responses 1'!J6</f>
        <v>0.9</v>
      </c>
      <c r="AG6" s="22">
        <f>((20+K6)*(1+J6/20))*10/300</f>
        <v>0.8666666666666667</v>
      </c>
      <c r="AH6" s="24">
        <v>5</v>
      </c>
      <c r="AI6" s="26">
        <f>O6+S6+W6+AA6+AE6+AH6</f>
        <v>15</v>
      </c>
      <c r="AJ6" s="1"/>
      <c r="AK6" s="1"/>
      <c r="AL6" s="1"/>
      <c r="AM6" s="1"/>
      <c r="AN6" s="1"/>
      <c r="AO6" s="1"/>
      <c r="AP6" s="1"/>
      <c r="AQ6" s="1"/>
      <c r="AR6" s="1"/>
      <c r="AS6" s="1"/>
    </row>
    <row r="7" spans="1:45" ht="18.850000000000001" customHeight="1" x14ac:dyDescent="0.35">
      <c r="A7" s="18">
        <v>6</v>
      </c>
      <c r="B7" s="70">
        <f>'Form responses 1'!A7</f>
        <v>44225.43434334491</v>
      </c>
      <c r="C7" s="20" t="str">
        <f>'Form responses 1'!B7</f>
        <v>rolando.dercole@studenti.unipr.it</v>
      </c>
      <c r="D7" s="20" t="str">
        <f>'Form responses 1'!C7</f>
        <v>D'Ercole Rolando</v>
      </c>
      <c r="E7" s="19">
        <f>'Form responses 1'!D7</f>
        <v>293842</v>
      </c>
      <c r="F7" s="21">
        <f t="shared" si="19"/>
        <v>2</v>
      </c>
      <c r="G7" s="21">
        <f t="shared" si="20"/>
        <v>9</v>
      </c>
      <c r="H7" s="21">
        <f t="shared" si="21"/>
        <v>3</v>
      </c>
      <c r="I7" s="21">
        <f t="shared" si="22"/>
        <v>8</v>
      </c>
      <c r="J7" s="21">
        <f t="shared" si="23"/>
        <v>4</v>
      </c>
      <c r="K7" s="21">
        <f t="shared" si="24"/>
        <v>2</v>
      </c>
      <c r="L7" s="20">
        <f>'Form responses 1'!E7</f>
        <v>0</v>
      </c>
      <c r="M7" s="22">
        <f t="shared" si="11"/>
        <v>27486</v>
      </c>
      <c r="N7" s="23" t="s">
        <v>93</v>
      </c>
      <c r="O7" s="24">
        <v>0</v>
      </c>
      <c r="P7" s="20" t="str">
        <f>'Form responses 1'!F7</f>
        <v>4200 W</v>
      </c>
      <c r="Q7" s="52">
        <f t="shared" si="12"/>
        <v>4454.6792000000005</v>
      </c>
      <c r="R7" s="23" t="s">
        <v>16</v>
      </c>
      <c r="S7" s="24">
        <f t="shared" ref="S7" si="25">IF(P7="",0,IF(((ABS(VALUE(LEFT(P7,FIND(" ",P7)))-Q7))/Q7&lt;=0.1),5,0))</f>
        <v>5</v>
      </c>
      <c r="T7" s="20" t="str">
        <f>'Form responses 1'!G7</f>
        <v>98 dB</v>
      </c>
      <c r="U7" s="32">
        <f t="shared" si="14"/>
        <v>74.416375079047498</v>
      </c>
      <c r="V7" s="23" t="s">
        <v>14</v>
      </c>
      <c r="W7" s="55">
        <f t="shared" si="7"/>
        <v>0</v>
      </c>
      <c r="X7" s="20" t="str">
        <f>'Form responses 1'!H7</f>
        <v>0.60 W/mqK</v>
      </c>
      <c r="Y7" s="53">
        <f t="shared" si="15"/>
        <v>0.61654276842006206</v>
      </c>
      <c r="Z7" s="54" t="s">
        <v>87</v>
      </c>
      <c r="AA7" s="55">
        <f t="shared" si="16"/>
        <v>5</v>
      </c>
      <c r="AB7" s="20" t="str">
        <f>'Form responses 1'!I7</f>
        <v>1080 l/s</v>
      </c>
      <c r="AC7" s="20">
        <f t="shared" si="17"/>
        <v>1080</v>
      </c>
      <c r="AD7" s="23" t="s">
        <v>92</v>
      </c>
      <c r="AE7" s="24">
        <f t="shared" si="18"/>
        <v>5</v>
      </c>
      <c r="AF7" s="20">
        <f>'Form responses 1'!J7</f>
        <v>0.87</v>
      </c>
      <c r="AG7" s="22">
        <f>((20+K7)*(1+J7/20))*10/300</f>
        <v>0.88</v>
      </c>
      <c r="AH7" s="24">
        <v>5</v>
      </c>
      <c r="AI7" s="26">
        <f>O7+S7+W7+AA7+AE7+AH7</f>
        <v>20</v>
      </c>
    </row>
    <row r="8" spans="1:45" ht="18.850000000000001" customHeight="1" x14ac:dyDescent="0.35">
      <c r="A8" s="18">
        <v>7</v>
      </c>
      <c r="B8" s="70">
        <f>'Form responses 1'!A8</f>
        <v>44225.434423310187</v>
      </c>
      <c r="C8" s="20" t="str">
        <f>'Form responses 1'!B8</f>
        <v>robertaritamaria.farruggia@studenti.unipr.it</v>
      </c>
      <c r="D8" s="20" t="str">
        <f>'Form responses 1'!C8</f>
        <v>Farruggia Roberta Rita Maria</v>
      </c>
      <c r="E8" s="19">
        <f>'Form responses 1'!D8</f>
        <v>297355</v>
      </c>
      <c r="F8" s="21">
        <f t="shared" si="19"/>
        <v>2</v>
      </c>
      <c r="G8" s="21">
        <f t="shared" si="20"/>
        <v>9</v>
      </c>
      <c r="H8" s="21">
        <f t="shared" si="21"/>
        <v>7</v>
      </c>
      <c r="I8" s="21">
        <f t="shared" si="22"/>
        <v>3</v>
      </c>
      <c r="J8" s="21">
        <f t="shared" si="23"/>
        <v>5</v>
      </c>
      <c r="K8" s="21">
        <f t="shared" si="24"/>
        <v>5</v>
      </c>
      <c r="L8" s="20" t="str">
        <f>'Form responses 1'!E8</f>
        <v>1014 kg</v>
      </c>
      <c r="M8" s="22">
        <f t="shared" si="11"/>
        <v>27855.75</v>
      </c>
      <c r="N8" s="23" t="s">
        <v>93</v>
      </c>
      <c r="O8" s="24">
        <f t="shared" ref="O8" si="26">IF(L8="",0,IF(((ABS(VALUE(LEFT(L8,FIND(" ",L8)))-M8))/M8&lt;=0.1),5,0))</f>
        <v>0</v>
      </c>
      <c r="P8" s="20" t="str">
        <f>'Form responses 1'!F8</f>
        <v>4.54 kw</v>
      </c>
      <c r="Q8" s="52">
        <f t="shared" si="12"/>
        <v>4542.6005000000005</v>
      </c>
      <c r="R8" s="23" t="s">
        <v>16</v>
      </c>
      <c r="S8" s="24">
        <v>3</v>
      </c>
      <c r="T8" s="20" t="str">
        <f>'Form responses 1'!G8</f>
        <v>103 dB(A)</v>
      </c>
      <c r="U8" s="32">
        <f t="shared" si="14"/>
        <v>75.923394254370066</v>
      </c>
      <c r="V8" s="23" t="s">
        <v>14</v>
      </c>
      <c r="W8" s="55">
        <f t="shared" si="7"/>
        <v>0</v>
      </c>
      <c r="X8" s="20" t="str">
        <f>'Form responses 1'!H8</f>
        <v>2.59 W/m2K</v>
      </c>
      <c r="Y8" s="53">
        <f t="shared" si="15"/>
        <v>0.38985631010284783</v>
      </c>
      <c r="Z8" s="54" t="s">
        <v>87</v>
      </c>
      <c r="AA8" s="55">
        <f t="shared" si="16"/>
        <v>0</v>
      </c>
      <c r="AB8" s="20" t="str">
        <f>'Form responses 1'!I8</f>
        <v>1260 l/s</v>
      </c>
      <c r="AC8" s="20">
        <f t="shared" si="17"/>
        <v>1260</v>
      </c>
      <c r="AD8" s="23" t="s">
        <v>92</v>
      </c>
      <c r="AE8" s="24">
        <f t="shared" si="18"/>
        <v>5</v>
      </c>
      <c r="AF8" s="20">
        <f>'Form responses 1'!J8</f>
        <v>0.95</v>
      </c>
      <c r="AG8" s="22">
        <f>((20+K8)*(1+J8/20))*10/300</f>
        <v>1.0416666666666667</v>
      </c>
      <c r="AH8" s="24">
        <v>5</v>
      </c>
      <c r="AI8" s="26">
        <f>O8+S8+W8+AA8+AE8+AH8</f>
        <v>13</v>
      </c>
    </row>
    <row r="9" spans="1:45" ht="18.850000000000001" customHeight="1" thickBot="1" x14ac:dyDescent="0.4">
      <c r="A9" s="71">
        <v>8</v>
      </c>
      <c r="B9" s="72">
        <f>'Form responses 1'!A9</f>
        <v>44225.434662187501</v>
      </c>
      <c r="C9" s="73" t="str">
        <f>'Form responses 1'!B9</f>
        <v>marco.piccinini2@studenti.unipr.it</v>
      </c>
      <c r="D9" s="73" t="str">
        <f>'Form responses 1'!C9</f>
        <v>Piccinini Marco</v>
      </c>
      <c r="E9" s="74">
        <f>'Form responses 1'!D9</f>
        <v>301059</v>
      </c>
      <c r="F9" s="75">
        <f t="shared" si="19"/>
        <v>3</v>
      </c>
      <c r="G9" s="75">
        <f t="shared" si="20"/>
        <v>0</v>
      </c>
      <c r="H9" s="75">
        <f t="shared" si="21"/>
        <v>1</v>
      </c>
      <c r="I9" s="75">
        <f t="shared" si="22"/>
        <v>0</v>
      </c>
      <c r="J9" s="75">
        <f t="shared" si="23"/>
        <v>5</v>
      </c>
      <c r="K9" s="75">
        <f t="shared" si="24"/>
        <v>9</v>
      </c>
      <c r="L9" s="73">
        <f>'Form responses 1'!E9</f>
        <v>0</v>
      </c>
      <c r="M9" s="76">
        <f t="shared" si="11"/>
        <v>29755.500000000175</v>
      </c>
      <c r="N9" s="77" t="s">
        <v>93</v>
      </c>
      <c r="O9" s="78">
        <v>0</v>
      </c>
      <c r="P9" s="73" t="str">
        <f>'Form responses 1'!F9</f>
        <v>4.65 kW</v>
      </c>
      <c r="Q9" s="79">
        <f t="shared" si="12"/>
        <v>4659.8289000000004</v>
      </c>
      <c r="R9" s="77" t="s">
        <v>16</v>
      </c>
      <c r="S9" s="78">
        <v>5</v>
      </c>
      <c r="T9" s="73" t="str">
        <f>'Form responses 1'!G9</f>
        <v>86.08 dB(A)</v>
      </c>
      <c r="U9" s="80">
        <f t="shared" si="14"/>
        <v>78.78396073130169</v>
      </c>
      <c r="V9" s="77" t="s">
        <v>14</v>
      </c>
      <c r="W9" s="81">
        <f t="shared" si="7"/>
        <v>0</v>
      </c>
      <c r="X9" s="73" t="str">
        <f>'Form responses 1'!H9</f>
        <v>4.4 m2/W</v>
      </c>
      <c r="Y9" s="82">
        <f t="shared" si="15"/>
        <v>0.17979872672112965</v>
      </c>
      <c r="Z9" s="83" t="s">
        <v>87</v>
      </c>
      <c r="AA9" s="81">
        <f t="shared" si="16"/>
        <v>0</v>
      </c>
      <c r="AB9" s="73" t="str">
        <f>'Form responses 1'!I9</f>
        <v>15000 l/s</v>
      </c>
      <c r="AC9" s="73">
        <f t="shared" si="17"/>
        <v>1500</v>
      </c>
      <c r="AD9" s="77" t="s">
        <v>92</v>
      </c>
      <c r="AE9" s="78">
        <f t="shared" si="18"/>
        <v>0</v>
      </c>
      <c r="AF9" s="73">
        <f>'Form responses 1'!J9</f>
        <v>0.9</v>
      </c>
      <c r="AG9" s="76">
        <f>((20+K9)*(1+J9/20))*10/300</f>
        <v>1.2083333333333333</v>
      </c>
      <c r="AH9" s="78">
        <v>5</v>
      </c>
      <c r="AI9" s="84">
        <f>O9+S9+W9+AA9+AE9+AH9</f>
        <v>10</v>
      </c>
    </row>
    <row r="10" spans="1:45" ht="15.75" customHeight="1" thickTop="1" x14ac:dyDescent="0.35"/>
  </sheetData>
  <phoneticPr fontId="8" type="noConversion"/>
  <conditionalFormatting sqref="AH2:AH9 S2:S9">
    <cfRule type="cellIs" dxfId="20" priority="74" operator="lessThan">
      <formula>0</formula>
    </cfRule>
  </conditionalFormatting>
  <conditionalFormatting sqref="AH2:AH9 S2:S9">
    <cfRule type="containsText" dxfId="19" priority="75" operator="containsText" text=",">
      <formula>NOT(ISERROR(SEARCH(",",S2)))</formula>
    </cfRule>
  </conditionalFormatting>
  <conditionalFormatting sqref="AH2:AH9 S2:S9">
    <cfRule type="cellIs" dxfId="18" priority="73" operator="equal">
      <formula>0</formula>
    </cfRule>
  </conditionalFormatting>
  <conditionalFormatting sqref="O2:O9">
    <cfRule type="cellIs" dxfId="17" priority="20" operator="lessThan">
      <formula>0</formula>
    </cfRule>
  </conditionalFormatting>
  <conditionalFormatting sqref="O2:O9">
    <cfRule type="containsText" dxfId="16" priority="21" operator="containsText" text=",">
      <formula>NOT(ISERROR(SEARCH(",",O2)))</formula>
    </cfRule>
  </conditionalFormatting>
  <conditionalFormatting sqref="O2:O9">
    <cfRule type="cellIs" dxfId="15" priority="19" operator="equal">
      <formula>0</formula>
    </cfRule>
  </conditionalFormatting>
  <conditionalFormatting sqref="AE2:AE9">
    <cfRule type="cellIs" dxfId="8" priority="14" operator="lessThan">
      <formula>0</formula>
    </cfRule>
  </conditionalFormatting>
  <conditionalFormatting sqref="AE2:AE9">
    <cfRule type="containsText" dxfId="7" priority="15" operator="containsText" text=",">
      <formula>NOT(ISERROR(SEARCH(",",AE2)))</formula>
    </cfRule>
  </conditionalFormatting>
  <conditionalFormatting sqref="AE2:AE9">
    <cfRule type="cellIs" dxfId="6" priority="13" operator="equal">
      <formula>0</formula>
    </cfRule>
  </conditionalFormatting>
  <conditionalFormatting sqref="W2:W9">
    <cfRule type="cellIs" dxfId="5" priority="5" operator="lessThan">
      <formula>0</formula>
    </cfRule>
  </conditionalFormatting>
  <conditionalFormatting sqref="W2:W9">
    <cfRule type="containsText" dxfId="4" priority="6" operator="containsText" text=",">
      <formula>NOT(ISERROR(SEARCH(",",W2)))</formula>
    </cfRule>
  </conditionalFormatting>
  <conditionalFormatting sqref="W2:W9">
    <cfRule type="cellIs" dxfId="3" priority="4" operator="equal">
      <formula>0</formula>
    </cfRule>
  </conditionalFormatting>
  <conditionalFormatting sqref="AA2:AA9">
    <cfRule type="cellIs" dxfId="2" priority="2" operator="lessThan">
      <formula>0</formula>
    </cfRule>
  </conditionalFormatting>
  <conditionalFormatting sqref="AA2:AA9">
    <cfRule type="containsText" dxfId="1" priority="3" operator="containsText" text=",">
      <formula>NOT(ISERROR(SEARCH(",",AA2)))</formula>
    </cfRule>
  </conditionalFormatting>
  <conditionalFormatting sqref="AA2:AA9">
    <cfRule type="cellIs" dxfId="0" priority="1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7938A-195D-4672-AA6B-5754F48640A4}">
  <dimension ref="A1:P25"/>
  <sheetViews>
    <sheetView workbookViewId="0">
      <selection activeCell="D21" sqref="D21"/>
    </sheetView>
  </sheetViews>
  <sheetFormatPr defaultRowHeight="12.75" x14ac:dyDescent="0.35"/>
  <cols>
    <col min="3" max="3" width="9.73046875" customWidth="1"/>
    <col min="5" max="5" width="9.86328125" customWidth="1"/>
    <col min="6" max="6" width="11.1328125" customWidth="1"/>
  </cols>
  <sheetData>
    <row r="1" spans="1:16" ht="13.15" x14ac:dyDescent="0.4">
      <c r="A1" s="2" t="s">
        <v>85</v>
      </c>
      <c r="B1" s="3"/>
      <c r="C1" s="3"/>
      <c r="D1" s="3"/>
      <c r="E1" s="3"/>
      <c r="F1" s="3"/>
      <c r="G1" s="3"/>
    </row>
    <row r="2" spans="1:16" ht="13.15" x14ac:dyDescent="0.4">
      <c r="A2" s="2"/>
      <c r="B2" s="3"/>
      <c r="C2" s="3"/>
      <c r="D2" s="3"/>
      <c r="E2" s="3"/>
      <c r="F2" s="3"/>
    </row>
    <row r="3" spans="1:16" ht="13.15" thickBot="1" x14ac:dyDescent="0.4">
      <c r="A3" s="3" t="s">
        <v>3</v>
      </c>
    </row>
    <row r="4" spans="1:16" x14ac:dyDescent="0.3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6" t="s">
        <v>9</v>
      </c>
    </row>
    <row r="5" spans="1:16" ht="13.15" thickBot="1" x14ac:dyDescent="0.4">
      <c r="A5" s="7">
        <v>1</v>
      </c>
      <c r="B5" s="8">
        <v>2</v>
      </c>
      <c r="C5" s="8">
        <v>3</v>
      </c>
      <c r="D5" s="8">
        <v>4</v>
      </c>
      <c r="E5" s="8">
        <v>5</v>
      </c>
      <c r="F5" s="9">
        <v>6</v>
      </c>
    </row>
    <row r="7" spans="1:16" ht="42.75" customHeight="1" thickBot="1" x14ac:dyDescent="0.4">
      <c r="A7" s="33" t="str">
        <f>'Form responses 1'!E1</f>
        <v xml:space="preserve">1) L'aria in una stanza ha una temperatura di 10+E/2 °C e titolo x = 4+F/2 gv/kga. Il volume della stanza è di 100+D*10 m³. L'aria viene riscaldata sino a 20+F/4 °C. Calcolare la quantità di calore necessaria ad operare il riscaldamento.									</v>
      </c>
      <c r="B7" s="34"/>
      <c r="C7" s="34"/>
      <c r="D7" s="34"/>
      <c r="E7" s="34"/>
      <c r="F7" s="34"/>
      <c r="G7" s="34"/>
      <c r="H7" s="34"/>
      <c r="I7" s="34"/>
      <c r="J7" s="34"/>
      <c r="K7" s="34"/>
    </row>
    <row r="8" spans="1:16" ht="13.9" thickTop="1" thickBot="1" x14ac:dyDescent="0.45">
      <c r="A8" s="39" t="s">
        <v>76</v>
      </c>
      <c r="B8" s="28"/>
      <c r="C8" s="28"/>
      <c r="D8" s="28"/>
      <c r="E8" s="28"/>
      <c r="F8" s="28"/>
      <c r="G8" s="28"/>
      <c r="H8" s="40">
        <f>1.2*(100+D5*10)*(20+F5/4+(4+F5/2)*(2500+1.9*(20+F5/4))-(10+E5/2)-(4+F5/2)*(2500+1.9*(10-E5/2)))</f>
        <v>32793.600000000122</v>
      </c>
      <c r="I8" s="41" t="s">
        <v>16</v>
      </c>
    </row>
    <row r="9" spans="1:16" ht="13.15" thickTop="1" x14ac:dyDescent="0.35"/>
    <row r="10" spans="1:16" ht="39.75" customHeight="1" x14ac:dyDescent="0.35">
      <c r="A10" s="33" t="str">
        <f>'Form responses 1'!F1</f>
        <v>2) Determinare la potenza termica erogata da una pompa di calore da 15000+ F*100 BTU/h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</row>
    <row r="11" spans="1:16" ht="16.899999999999999" customHeight="1" thickBot="1" x14ac:dyDescent="0.4">
      <c r="A11" s="13" t="s">
        <v>17</v>
      </c>
      <c r="B11" s="29">
        <v>6.7000000000000004E-7</v>
      </c>
      <c r="C11" s="30" t="s">
        <v>19</v>
      </c>
      <c r="E11" s="29">
        <f>B11/3600</f>
        <v>1.8611111111111113E-10</v>
      </c>
      <c r="F11" s="27" t="s">
        <v>18</v>
      </c>
      <c r="G11" s="14"/>
      <c r="H11" s="14"/>
      <c r="I11" s="14"/>
      <c r="J11" s="14"/>
      <c r="K11" s="14"/>
    </row>
    <row r="12" spans="1:16" ht="13.9" thickTop="1" thickBot="1" x14ac:dyDescent="0.45">
      <c r="A12" s="10" t="s">
        <v>77</v>
      </c>
      <c r="E12" s="12">
        <f>(15000+F5*100)*0.293071</f>
        <v>4571.9076000000005</v>
      </c>
      <c r="F12" s="11" t="s">
        <v>16</v>
      </c>
    </row>
    <row r="13" spans="1:16" ht="13.15" thickTop="1" x14ac:dyDescent="0.35"/>
    <row r="14" spans="1:16" ht="40.5" customHeight="1" thickBot="1" x14ac:dyDescent="0.4">
      <c r="A14" s="33" t="str">
        <f>'Form responses 1'!G1</f>
        <v>3) Su un binario passano 10+D treni ogni ora, ciascuno dei quali produce un SEL di 104+F dB(A) alla distanza di 7.5m dall'asse del binario. Calcolare il livello equivalente  Leq in un punto situato a 50+E m dall'asse del binario.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</row>
    <row r="15" spans="1:16" s="28" customFormat="1" ht="13.9" thickTop="1" thickBot="1" x14ac:dyDescent="0.45">
      <c r="A15" s="42" t="s">
        <v>78</v>
      </c>
      <c r="B15" s="28">
        <f>104+F5</f>
        <v>110</v>
      </c>
      <c r="C15" s="42" t="s">
        <v>79</v>
      </c>
      <c r="D15" s="42" t="s">
        <v>80</v>
      </c>
      <c r="E15" s="28">
        <f>50+E5</f>
        <v>55</v>
      </c>
      <c r="F15" s="42" t="s">
        <v>81</v>
      </c>
      <c r="G15" s="42" t="s">
        <v>82</v>
      </c>
      <c r="H15" s="28">
        <f>10+D5</f>
        <v>14</v>
      </c>
      <c r="I15" s="42" t="s">
        <v>83</v>
      </c>
      <c r="J15" s="39" t="s">
        <v>84</v>
      </c>
      <c r="O15" s="43">
        <f>B15+10*LOG10(H15/3600)+10*LOG10(7.5/E15)</f>
        <v>77.245241088084072</v>
      </c>
      <c r="P15" s="41" t="s">
        <v>14</v>
      </c>
    </row>
    <row r="16" spans="1:16" ht="13.15" thickTop="1" x14ac:dyDescent="0.35"/>
    <row r="17" spans="1:11" ht="57.75" customHeight="1" thickBot="1" x14ac:dyDescent="0.4">
      <c r="A17" s="33" t="str">
        <f>'Form responses 1'!H1</f>
        <v>4) Determinare la trasmittanza U di una parete cieca composta da 4 strati: - intonaco spesso 1.5 cm con conducibilità termica di 0.4+F/20 W/mK; parete in forati spessa 30 cm avente conducibilità termica pari a 0.3+E/10 W/mK; isolante termico spesso 10 cm avente conducibilità termica pari a 0.02+D/100 W/mK; intonaco esterno spesso 2 cm avente conducibilità termica pari a 0.8+F/20 W/mK.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</row>
    <row r="18" spans="1:11" ht="16.149999999999999" customHeight="1" thickTop="1" thickBot="1" x14ac:dyDescent="0.45">
      <c r="A18" s="39" t="s">
        <v>86</v>
      </c>
      <c r="B18" s="44"/>
      <c r="C18" s="28"/>
      <c r="D18" s="28"/>
      <c r="E18" s="28"/>
      <c r="F18" s="45">
        <f>1/(1/8+0.015/(0-4+F5/20)+0.3/(0.3+E5/10)+0.1/(0.02+D5/100)+0.02/(0.8+F5/20)+1/20)</f>
        <v>0.44827079814964399</v>
      </c>
      <c r="G18" s="46" t="s">
        <v>87</v>
      </c>
    </row>
    <row r="19" spans="1:11" ht="13.15" thickTop="1" x14ac:dyDescent="0.35"/>
    <row r="20" spans="1:11" ht="41.25" customHeight="1" thickBot="1" x14ac:dyDescent="0.4">
      <c r="A20" s="33" t="str">
        <f>'Form responses 1'!I1</f>
        <v xml:space="preserve">5) Progettare l'adeguata portata di ricambio di aria per assicurare un valore accettabile di  Indoor Air Quality (IAQ), pari ad 1.0 decipol, in una aula scolastica che contiene 80+F*5 studenti "sotto esame", ciascuno dei quale emette 1.2 olf.												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</row>
    <row r="21" spans="1:11" ht="13.9" thickTop="1" thickBot="1" x14ac:dyDescent="0.45">
      <c r="A21" s="10" t="s">
        <v>91</v>
      </c>
      <c r="D21" s="51">
        <f>10*(80+F5*5)*1.2</f>
        <v>1320</v>
      </c>
      <c r="E21" s="11" t="s">
        <v>92</v>
      </c>
    </row>
    <row r="22" spans="1:11" ht="13.15" thickTop="1" x14ac:dyDescent="0.35"/>
    <row r="23" spans="1:11" ht="28.5" customHeight="1" thickBot="1" x14ac:dyDescent="0.4">
      <c r="A23" s="33" t="str">
        <f>'Form responses 1'!J1</f>
        <v>6) Calcolare il fattore di riduzione del fattore finestra  ψ Sapendo che la finestra è larga 1.0+F/10 m, alta 1.6+E/10 m ed è recessata dal filo facciata di 20+D cm.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</row>
    <row r="24" spans="1:11" ht="13.9" thickTop="1" thickBot="1" x14ac:dyDescent="0.45">
      <c r="A24" s="47" t="s">
        <v>88</v>
      </c>
      <c r="B24" s="48">
        <f>(1.6+E5/10)/((20+D5)/100)</f>
        <v>8.75</v>
      </c>
      <c r="C24" s="47" t="s">
        <v>89</v>
      </c>
      <c r="D24" s="48">
        <f>(1+F5/10)/((20+D5)/100)</f>
        <v>6.666666666666667</v>
      </c>
      <c r="E24" s="49" t="s">
        <v>90</v>
      </c>
      <c r="F24" s="50">
        <v>0.92</v>
      </c>
    </row>
    <row r="25" spans="1:11" ht="13.15" thickTop="1" x14ac:dyDescent="0.35"/>
  </sheetData>
  <mergeCells count="6">
    <mergeCell ref="A23:K23"/>
    <mergeCell ref="A7:K7"/>
    <mergeCell ref="A10:K10"/>
    <mergeCell ref="A14:K14"/>
    <mergeCell ref="A17:K17"/>
    <mergeCell ref="A20:K20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Form responses 1</vt:lpstr>
      <vt:lpstr>Punteggio</vt:lpstr>
      <vt:lpstr>Soluzione</vt:lpstr>
      <vt:lpstr>Dva</vt:lpstr>
      <vt:lpstr>Kfact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2020-12-20T17:19:14Z</dcterms:created>
  <dcterms:modified xsi:type="dcterms:W3CDTF">2021-01-29T11:07:04Z</dcterms:modified>
</cp:coreProperties>
</file>