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6" yWindow="36" windowWidth="11292" windowHeight="5988" activeTab="2"/>
  </bookViews>
  <sheets>
    <sheet name="Main" sheetId="1" r:id="rId1"/>
    <sheet name="Calc" sheetId="2" r:id="rId2"/>
    <sheet name="Results" sheetId="3" r:id="rId3"/>
  </sheets>
  <externalReferences>
    <externalReference r:id="rId6"/>
    <externalReference r:id="rId7"/>
    <externalReference r:id="rId8"/>
  </externalReferences>
  <definedNames>
    <definedName name="A">'Calc'!$B$2</definedName>
    <definedName name="AA">'Calc'!#REF!</definedName>
    <definedName name="AB">'Calc'!$E$2</definedName>
    <definedName name="Area">'Calc'!#REF!</definedName>
    <definedName name="B">'Calc'!$B$3</definedName>
    <definedName name="BC">'Calc'!$E$5</definedName>
    <definedName name="BCDEF">'Calc'!$E$6</definedName>
    <definedName name="Beta">'Calc'!#REF!</definedName>
    <definedName name="CC">'Calc'!$B$4</definedName>
    <definedName name="CD">'Calc'!$E$3</definedName>
    <definedName name="Cir1">'[1]Calcoli'!#REF!</definedName>
    <definedName name="Cir2">#REF!</definedName>
    <definedName name="Cir3">#REF!</definedName>
    <definedName name="cp">'Calc'!#REF!</definedName>
    <definedName name="cpa">'Calc'!#REF!</definedName>
    <definedName name="Crfilo">#REF!</definedName>
    <definedName name="Crpalo">#REF!</definedName>
    <definedName name="Crr2">#REF!</definedName>
    <definedName name="Crr3">#REF!</definedName>
    <definedName name="cvn">'[1]Calcoli'!#REF!</definedName>
    <definedName name="cvo">'[1]Calcoli'!#REF!</definedName>
    <definedName name="Cx">'Calc'!#REF!</definedName>
    <definedName name="D">'Calc'!$B$5</definedName>
    <definedName name="DD">'Calc'!#REF!</definedName>
    <definedName name="DE">'[2]Calcoli'!$E$6</definedName>
    <definedName name="delta">'Main'!$H$45</definedName>
    <definedName name="DeltaP">'Calc'!#REF!</definedName>
    <definedName name="Dest">'Calc'!#REF!</definedName>
    <definedName name="Dfilo">'[3]Calcoli'!#REF!</definedName>
    <definedName name="DIA">'Calc'!#REF!</definedName>
    <definedName name="Diam">'Calc'!#REF!</definedName>
    <definedName name="dist">'Calc'!#REF!</definedName>
    <definedName name="Dpalo">'[3]Calcoli'!#REF!</definedName>
    <definedName name="DT">'[3]Calcoli'!#REF!</definedName>
    <definedName name="DTml">'Calc'!#REF!</definedName>
    <definedName name="DTml_Qp">'Calc'!#REF!</definedName>
    <definedName name="E">'Calc'!$B$6</definedName>
    <definedName name="EF">'Calc'!$E$4</definedName>
    <definedName name="F">'Calc'!$B$7</definedName>
    <definedName name="h">'Calc'!#REF!</definedName>
    <definedName name="h.gjdgxs" localSheetId="0">'Main'!#REF!</definedName>
    <definedName name="hconv">'[3]Calcoli'!#REF!</definedName>
    <definedName name="he">'Calc'!#REF!</definedName>
    <definedName name="hest">'Calc'!#REF!</definedName>
    <definedName name="hi">'Calc'!#REF!</definedName>
    <definedName name="hl">#REF!</definedName>
    <definedName name="K">'Calc'!#REF!</definedName>
    <definedName name="Ktot">'[3]Calcoli'!#REF!</definedName>
    <definedName name="L">'Calc'!#REF!</definedName>
    <definedName name="Lam1">'[3]Calcoli'!#REF!</definedName>
    <definedName name="Lam2">'[3]Calcoli'!#REF!</definedName>
    <definedName name="Lam3">#REF!</definedName>
    <definedName name="Lambda">'Calc'!#REF!</definedName>
    <definedName name="Lambda1">'Calc'!#REF!</definedName>
    <definedName name="Lambda2">'Calc'!#REF!</definedName>
    <definedName name="lambda3">'[3]Calcoli'!#REF!</definedName>
    <definedName name="Lambdai">'Calc'!#REF!</definedName>
    <definedName name="Lamda1">'Calc'!#REF!</definedName>
    <definedName name="Lep">'[1]Calcoli'!#REF!</definedName>
    <definedName name="Leq">'[1]Calcoli'!#REF!</definedName>
    <definedName name="LL">'Calc'!#REF!</definedName>
    <definedName name="Lp">'Calc'!#REF!</definedName>
    <definedName name="Ltot">'Calc'!#REF!</definedName>
    <definedName name="Lw">'Calc'!#REF!</definedName>
    <definedName name="Lwa">'Calc'!#REF!</definedName>
    <definedName name="M">'Calc'!#REF!</definedName>
    <definedName name="MA1">'[1]Calcoli'!#REF!</definedName>
    <definedName name="MA2">'[1]Calcoli'!#REF!</definedName>
    <definedName name="Macqua">'Calc'!#REF!</definedName>
    <definedName name="Maria">'Calc'!#REF!</definedName>
    <definedName name="Mavio">'[1]Calcoli'!$F$13</definedName>
    <definedName name="Mn">'[3]Calcoli'!#REF!</definedName>
    <definedName name="Mo">'[3]Calcoli'!#REF!</definedName>
    <definedName name="Mpunto">'Calc'!#REF!</definedName>
    <definedName name="Mtot">'[3]Calcoli'!#REF!</definedName>
    <definedName name="N">'Calc'!#REF!</definedName>
    <definedName name="Ni">#REF!</definedName>
    <definedName name="Ni1">'[3]Calcoli'!#REF!</definedName>
    <definedName name="Ni2">'[3]Calcoli'!#REF!</definedName>
    <definedName name="Ni3">'[3]Calcoli'!#REF!</definedName>
    <definedName name="Ni4">'[3]Calcoli'!#REF!</definedName>
    <definedName name="Ni5">'[3]Calcoli'!#REF!</definedName>
    <definedName name="Ni6">'[3]Calcoli'!#REF!</definedName>
    <definedName name="Niaria">'Calc'!#REF!</definedName>
    <definedName name="Nices">'[3]Calcoli'!#REF!</definedName>
    <definedName name="Niinf">'Calc'!#REF!</definedName>
    <definedName name="Nipar">#REF!</definedName>
    <definedName name="Nu">'Calc'!#REF!</definedName>
    <definedName name="p_atm">'Calc'!#REF!</definedName>
    <definedName name="patm">'Calc'!#REF!</definedName>
    <definedName name="Pfin">'Calc'!#REF!</definedName>
    <definedName name="Phi">'Calc'!#REF!</definedName>
    <definedName name="Phi1">'[1]Calcoli'!$F$15</definedName>
    <definedName name="Phi2">'[3]Calcoli'!#REF!</definedName>
    <definedName name="Phifin">'[1]Calcoli'!#REF!</definedName>
    <definedName name="Piniz">'Calc'!#REF!</definedName>
    <definedName name="Pn">'[1]Calcoli'!#REF!</definedName>
    <definedName name="Po">'[1]Calcoli'!#REF!</definedName>
    <definedName name="Portata">'[3]Calcoli'!#REF!</definedName>
    <definedName name="Pout">'Calc'!#REF!</definedName>
    <definedName name="Pr">#REF!</definedName>
    <definedName name="Pr1">'[1]Calcoli'!#REF!</definedName>
    <definedName name="Pr2">'[1]Calcoli'!#REF!</definedName>
    <definedName name="Pr3">'[1]Calcoli'!#REF!</definedName>
    <definedName name="Pr4">'[1]Calcoli'!#REF!</definedName>
    <definedName name="Pr5">'[1]Calcoli'!#REF!</definedName>
    <definedName name="Pr6">'[1]Calcoli'!#REF!</definedName>
    <definedName name="prel">'Calc'!#REF!</definedName>
    <definedName name="Ps1">#REF!</definedName>
    <definedName name="Ps2">#REF!</definedName>
    <definedName name="Psat">'Calc'!#REF!</definedName>
    <definedName name="Psfin">#REF!</definedName>
    <definedName name="Q">'Calc'!#REF!</definedName>
    <definedName name="Q_2">'Calc'!#REF!</definedName>
    <definedName name="Qc">'Calc'!#REF!</definedName>
    <definedName name="Qm">'Calc'!#REF!</definedName>
    <definedName name="Qp">'Calc'!#REF!</definedName>
    <definedName name="Qpunto">'Calc'!#REF!</definedName>
    <definedName name="Qscamb">'[3]Calcoli'!#REF!</definedName>
    <definedName name="R_aria">'Calc'!#REF!</definedName>
    <definedName name="Raggio1">'Calc'!#REF!</definedName>
    <definedName name="Raggio2">'Calc'!#REF!</definedName>
    <definedName name="Re">'Calc'!#REF!</definedName>
    <definedName name="Re1">'[1]Calcoli'!#REF!</definedName>
    <definedName name="Re2">'[1]Calcoli'!#REF!</definedName>
    <definedName name="Re3">'[1]Calcoli'!#REF!</definedName>
    <definedName name="Re4">'[1]Calcoli'!#REF!</definedName>
    <definedName name="Re5">'[1]Calcoli'!#REF!</definedName>
    <definedName name="Refilo">'[3]Calcoli'!#REF!</definedName>
    <definedName name="Repalo">'[3]Calcoli'!#REF!</definedName>
    <definedName name="Rho">'Calc'!#REF!</definedName>
    <definedName name="Rho_H2O">'Calc'!#REF!</definedName>
    <definedName name="Rhoa">'[3]Calcoli'!#REF!</definedName>
    <definedName name="RhoAria">'Calc'!#REF!</definedName>
    <definedName name="RhoL">'[1]Calcoli'!#REF!</definedName>
    <definedName name="Rhos">'[3]Calcoli'!#REF!</definedName>
    <definedName name="rr">'Calc'!#REF!</definedName>
    <definedName name="Rtot">'[1]Calcoli'!#REF!</definedName>
    <definedName name="Runodue">'Calc'!#REF!</definedName>
    <definedName name="s">'Calc'!#REF!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'Calc'!#REF!</definedName>
    <definedName name="Sup1">'Calc'!#REF!</definedName>
    <definedName name="Sup2">'Calc'!#REF!</definedName>
    <definedName name="Sup3">'Calc'!#REF!</definedName>
    <definedName name="T">'Calc'!#REF!</definedName>
    <definedName name="T_1">'Calc'!#REF!</definedName>
    <definedName name="Ta">'Calc'!#REF!</definedName>
    <definedName name="Tar">'Calc'!#REF!</definedName>
    <definedName name="Taria">'[3]Calcoli'!#REF!</definedName>
    <definedName name="Tau1">'Calc'!#REF!</definedName>
    <definedName name="Tau2">'Calc'!#REF!</definedName>
    <definedName name="TauSvuot">'Calc'!#REF!</definedName>
    <definedName name="Te">'Calc'!#REF!</definedName>
    <definedName name="Temp1">'Calc'!#REF!</definedName>
    <definedName name="Tempo1">'Calc'!#REF!</definedName>
    <definedName name="Tempo2">'Calc'!#REF!</definedName>
    <definedName name="TempoTot">'Calc'!#REF!</definedName>
    <definedName name="Tfin">'Calc'!#REF!</definedName>
    <definedName name="Tin">'Calc'!#REF!</definedName>
    <definedName name="Tinf">'Calc'!#REF!</definedName>
    <definedName name="Tiniz">'Calc'!#REF!</definedName>
    <definedName name="Tit1">'[3]Calcoli'!#REF!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'Calc'!#REF!</definedName>
    <definedName name="Tpar">'[3]Calcoli'!#REF!</definedName>
    <definedName name="Tsat">#REF!</definedName>
    <definedName name="Tsat2">#REF!</definedName>
    <definedName name="TT1">'[1]Calcoli'!$B$12</definedName>
    <definedName name="TT2">'[1]Calcoli'!$B$13</definedName>
    <definedName name="U">'Calc'!#REF!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'Calc'!#REF!</definedName>
    <definedName name="UU1">'[1]Calcoli'!#REF!</definedName>
    <definedName name="UU2">'[1]Calcoli'!#REF!</definedName>
    <definedName name="UU3">'[1]Calcoli'!#REF!</definedName>
    <definedName name="UU4">'[1]Calcoli'!#REF!</definedName>
    <definedName name="UU5">'[1]Calcoli'!#REF!</definedName>
    <definedName name="V">'Calc'!#REF!</definedName>
    <definedName name="Va">'Calc'!#REF!</definedName>
    <definedName name="Vel">'Calc'!#REF!</definedName>
    <definedName name="Vn">'[3]Calcoli'!#REF!</definedName>
    <definedName name="Vo">'[3]Calcoli'!#REF!</definedName>
    <definedName name="W">'Calc'!#REF!</definedName>
    <definedName name="WW">'Calc'!#REF!</definedName>
    <definedName name="x">'Calc'!#REF!</definedName>
    <definedName name="xfin">'Calc'!#REF!</definedName>
    <definedName name="XX">'[3]Calcoli'!#REF!</definedName>
    <definedName name="xx1">'[3]Calcoli'!#REF!</definedName>
    <definedName name="xx2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<sst xmlns="http://schemas.openxmlformats.org/spreadsheetml/2006/main" count="81" uniqueCount="67">
  <si>
    <t>Matricola</t>
  </si>
  <si>
    <t>A</t>
  </si>
  <si>
    <t>B</t>
  </si>
  <si>
    <t>C</t>
  </si>
  <si>
    <t>D</t>
  </si>
  <si>
    <t>E</t>
  </si>
  <si>
    <t>F</t>
  </si>
  <si>
    <t>dB</t>
  </si>
  <si>
    <t>(multiple answers allowed)</t>
  </si>
  <si>
    <t>(write number and measurement unit)</t>
  </si>
  <si>
    <t>dB(A)</t>
  </si>
  <si>
    <t>Score</t>
  </si>
  <si>
    <t>Cappucci Davide</t>
  </si>
  <si>
    <t>Podrecca Massimo</t>
  </si>
  <si>
    <t>Malvicini Andrea</t>
  </si>
  <si>
    <t>Carpi Fabrizio</t>
  </si>
  <si>
    <t>Marcotti Matteo</t>
  </si>
  <si>
    <t>Santi Elia</t>
  </si>
  <si>
    <t>Pecorini Annalisa</t>
  </si>
  <si>
    <t>Tolomei Mattia</t>
  </si>
  <si>
    <t>Magri Matteo</t>
  </si>
  <si>
    <t>Laudisio Vincenzo</t>
  </si>
  <si>
    <t>Morelli Elisa</t>
  </si>
  <si>
    <t>Passerini Lorenzo</t>
  </si>
  <si>
    <t>Surname and Name</t>
  </si>
  <si>
    <t>Applied Acoustics test - 23/10/2015</t>
  </si>
  <si>
    <t>The SPL at 15 m from a point source is 80 dB. At which distance you find an SPL=74 dB ?</t>
  </si>
  <si>
    <t>(one answer only)</t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</si>
  <si>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20 m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</si>
  <si>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30 m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</si>
  <si>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40 m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</si>
  <si>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50 m</t>
    </r>
  </si>
  <si>
    <r>
      <t>¡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60 m</t>
    </r>
  </si>
  <si>
    <t>The SPL at 15 m from a line source is 80 dB. At which distance you find an SPL=74 dB ?</t>
  </si>
  <si>
    <t>The effect of wind increases the SPL downwind and attenuates it upwind for this reason :</t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</si>
  <si>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speed of wind sums with speed of sound downstream, and subtracts from it upstream</t>
    </r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</si>
  <si>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vertical gradient of speed causes the sound rays to curve downward downstream, and upward upstream</t>
    </r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</si>
  <si>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wind cools the ground, causing a vertical temperature gradient, which curves the sound rays</t>
    </r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</si>
  <si>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wind “carries” the sound, exactly the same phenomenon of convective heat transfer</t>
    </r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</si>
  <si>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It is a psychoacoustics effect, in reality the SPL is the same upstream and downwind</t>
    </r>
  </si>
  <si>
    <t>What’s the cause of the proximity effect over a cardioid microphone</t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</si>
  <si>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The air emitted from the mouth causes noise due to turbulence on the microphone grid</t>
    </r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</si>
  <si>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Sound pressure increases as 1/r, particle velocity increases as 1/r², so at short distance and low frequency the velocity level becomes much larger than the pressure level</t>
    </r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</si>
  <si>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It depends on the fact that a cardioid microphone is partially sensitive to sound pressure, and partially sensitive to particle velocity (half and half)</t>
    </r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</si>
  <si>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It is due to the fact that when kr&lt;&lt;1 sound pressure and particle velocity get out of phase</t>
    </r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</si>
  <si>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It is due to the fact that when kr&lt;&lt;1 the acoustic impedance tends to zero</t>
    </r>
  </si>
  <si>
    <r>
      <t>¨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>It is due to the fact that when kr&lt;&lt;1 the acoustic impedance tends to infinity</t>
    </r>
  </si>
  <si>
    <t>A point source placed over a reflective plane radiates in free field with a power of 1+F/10 W. Compute the value of SPL at a distance of 10+D meters.</t>
  </si>
  <si>
    <t>Lp = Lw - 11 -20*log10(d) + 3 dB</t>
  </si>
  <si>
    <t>A photo shows that the avreage distance between centers of vehicles running along a road is 80+10*E m. If the sound power level of a single vehicle is 100 dB(A), what's the SPL at a distance of 50+F meters?</t>
  </si>
  <si>
    <t>Lp=Lwp-10*log10(a)-6-10*log10(d)</t>
  </si>
  <si>
    <t>At 15m from a point source, the long-term averaged spectrum of noise is as follows: 80+F dB at 125 Hz, 75+E dB at 250 Hz, 80+D dB at 500 Hz, 82+C dB at 1 kHz, 84+B dB at 2 kHz, 80+A dB at 4 kHz. Compute the total SPL in dB(A)</t>
  </si>
  <si>
    <t>f (Hz)</t>
  </si>
  <si>
    <t>SPL (dB)</t>
  </si>
  <si>
    <t>Aw (dB)</t>
  </si>
  <si>
    <t>SPL (dBA)</t>
  </si>
  <si>
    <t>In the case of previous exercise, re-compute the total SPL in dB(A) after inserting a noise barrier at 5m from the source with an effective height of 3+F/5 m</t>
  </si>
  <si>
    <t>A =</t>
  </si>
  <si>
    <t>B =</t>
  </si>
  <si>
    <t>C =</t>
  </si>
  <si>
    <t>Delta =</t>
  </si>
  <si>
    <t>m</t>
  </si>
  <si>
    <t>N =</t>
  </si>
  <si>
    <t>Delta L =</t>
  </si>
  <si>
    <t>SPL (dBA) =</t>
  </si>
  <si>
    <t>Nidhaleddine Barhoumi</t>
  </si>
  <si>
    <t>Sanchez Garzia Ruben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</si>
</sst>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name val="Wingding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2"/>
      <name val="Calibri"/>
      <family val="2"/>
    </font>
    <font>
      <sz val="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 indent="4"/>
    </xf>
    <xf numFmtId="0" fontId="5" fillId="0" borderId="0" xfId="0" applyFont="1" applyAlignment="1">
      <alignment/>
    </xf>
    <xf numFmtId="0" fontId="7" fillId="33" borderId="0" xfId="0" applyFont="1" applyFill="1" applyAlignment="1">
      <alignment horizontal="left" vertical="center" indent="4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vertical="center"/>
    </xf>
    <xf numFmtId="169" fontId="6" fillId="0" borderId="0" xfId="0" applyNumberFormat="1" applyFont="1" applyAlignment="1">
      <alignment/>
    </xf>
    <xf numFmtId="0" fontId="45" fillId="0" borderId="0" xfId="0" applyFont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 quotePrefix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5" fillId="33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9"/>
  <sheetViews>
    <sheetView zoomScale="95" zoomScaleNormal="95" zoomScalePageLayoutView="0" workbookViewId="0" topLeftCell="A1">
      <selection activeCell="B4" sqref="B4"/>
    </sheetView>
  </sheetViews>
  <sheetFormatPr defaultColWidth="9.140625" defaultRowHeight="12.75" customHeight="1"/>
  <cols>
    <col min="1" max="1" width="20.7109375" style="0" customWidth="1"/>
    <col min="2" max="2" width="10.7109375" style="0" customWidth="1"/>
    <col min="4" max="4" width="9.140625" style="0" bestFit="1" customWidth="1"/>
    <col min="5" max="5" width="12.8515625" style="0" bestFit="1" customWidth="1"/>
    <col min="7" max="7" width="14.28125" style="0" customWidth="1"/>
  </cols>
  <sheetData>
    <row r="1" ht="12.75" customHeight="1">
      <c r="A1" s="1" t="s">
        <v>25</v>
      </c>
    </row>
    <row r="3" spans="1:2" ht="12.75" customHeight="1">
      <c r="A3" t="s">
        <v>0</v>
      </c>
      <c r="B3" s="14">
        <v>123456</v>
      </c>
    </row>
    <row r="4" spans="4:5" ht="12.75" customHeight="1">
      <c r="D4" s="3"/>
      <c r="E4" s="3"/>
    </row>
    <row r="5" spans="1:10" ht="12.75" customHeight="1">
      <c r="A5" s="6" t="s">
        <v>26</v>
      </c>
      <c r="E5" s="3"/>
      <c r="J5" s="7" t="s">
        <v>27</v>
      </c>
    </row>
    <row r="6" spans="1:5" ht="12.75" customHeight="1">
      <c r="A6" s="8" t="s">
        <v>28</v>
      </c>
      <c r="E6" s="3"/>
    </row>
    <row r="7" spans="1:5" ht="12.75" customHeight="1">
      <c r="A7" s="10" t="s">
        <v>29</v>
      </c>
      <c r="E7" s="3"/>
    </row>
    <row r="8" spans="1:5" ht="12.75" customHeight="1">
      <c r="A8" s="8" t="s">
        <v>30</v>
      </c>
      <c r="E8" s="3"/>
    </row>
    <row r="9" spans="1:5" ht="12.75" customHeight="1">
      <c r="A9" s="8" t="s">
        <v>31</v>
      </c>
      <c r="E9" s="3"/>
    </row>
    <row r="10" spans="1:5" ht="12.75" customHeight="1">
      <c r="A10" s="8" t="s">
        <v>32</v>
      </c>
      <c r="E10" s="3"/>
    </row>
    <row r="11" spans="1:5" ht="12.75" customHeight="1">
      <c r="A11" s="24"/>
      <c r="E11" s="3"/>
    </row>
    <row r="12" spans="1:10" ht="12.75" customHeight="1">
      <c r="A12" s="6" t="s">
        <v>33</v>
      </c>
      <c r="E12" s="3"/>
      <c r="J12" s="7" t="s">
        <v>27</v>
      </c>
    </row>
    <row r="13" spans="1:5" ht="12.75" customHeight="1">
      <c r="A13" s="8" t="s">
        <v>28</v>
      </c>
      <c r="E13" s="3"/>
    </row>
    <row r="14" spans="1:5" ht="12.75" customHeight="1">
      <c r="A14" s="8" t="s">
        <v>29</v>
      </c>
      <c r="E14" s="3"/>
    </row>
    <row r="15" spans="1:5" ht="12.75" customHeight="1">
      <c r="A15" s="8" t="s">
        <v>30</v>
      </c>
      <c r="E15" s="3"/>
    </row>
    <row r="16" spans="1:5" ht="12.75" customHeight="1">
      <c r="A16" s="8" t="s">
        <v>31</v>
      </c>
      <c r="E16" s="3"/>
    </row>
    <row r="17" spans="1:5" ht="12.75" customHeight="1">
      <c r="A17" s="10" t="s">
        <v>32</v>
      </c>
      <c r="E17" s="3"/>
    </row>
    <row r="18" spans="1:5" ht="12.75" customHeight="1">
      <c r="A18" s="25"/>
      <c r="E18" s="3"/>
    </row>
    <row r="19" spans="1:10" ht="12.75" customHeight="1">
      <c r="A19" s="6" t="s">
        <v>34</v>
      </c>
      <c r="E19" s="3"/>
      <c r="J19" s="7" t="s">
        <v>8</v>
      </c>
    </row>
    <row r="20" spans="1:16" ht="12.75" customHeight="1">
      <c r="A20" s="10" t="s">
        <v>35</v>
      </c>
      <c r="B20" s="5"/>
      <c r="C20" s="5"/>
      <c r="D20" s="5"/>
      <c r="E20" s="26"/>
      <c r="F20" s="5"/>
      <c r="G20" s="5"/>
      <c r="H20" s="5"/>
      <c r="I20" s="5"/>
      <c r="J20" s="22"/>
      <c r="K20" s="22"/>
      <c r="L20" s="22"/>
      <c r="M20" s="22"/>
      <c r="N20" s="22"/>
      <c r="O20" s="22"/>
      <c r="P20" s="22"/>
    </row>
    <row r="21" spans="1:16" ht="12.75" customHeight="1">
      <c r="A21" s="10" t="s">
        <v>36</v>
      </c>
      <c r="B21" s="5"/>
      <c r="C21" s="5"/>
      <c r="D21" s="5"/>
      <c r="E21" s="5"/>
      <c r="F21" s="5"/>
      <c r="G21" s="5"/>
      <c r="H21" s="5"/>
      <c r="I21" s="5"/>
      <c r="J21" s="22"/>
      <c r="K21" s="22"/>
      <c r="L21" s="22"/>
      <c r="M21" s="22"/>
      <c r="N21" s="22"/>
      <c r="O21" s="22"/>
      <c r="P21" s="22"/>
    </row>
    <row r="22" spans="1:16" ht="12.75" customHeight="1">
      <c r="A22" s="8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2.75" customHeight="1">
      <c r="A23" s="8" t="s">
        <v>38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2.75" customHeight="1">
      <c r="A24" s="8" t="s">
        <v>39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2.75" customHeight="1">
      <c r="A25" s="24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2.75" customHeight="1">
      <c r="A26" s="6" t="s">
        <v>40</v>
      </c>
      <c r="E26" s="22"/>
      <c r="F26" s="22"/>
      <c r="G26" s="22"/>
      <c r="H26" s="22"/>
      <c r="I26" s="22"/>
      <c r="J26" s="7" t="s">
        <v>8</v>
      </c>
      <c r="K26" s="22"/>
      <c r="L26" s="22"/>
      <c r="M26" s="22"/>
      <c r="N26" s="22"/>
      <c r="O26" s="22"/>
      <c r="P26" s="22"/>
    </row>
    <row r="27" spans="1:16" ht="12.75" customHeight="1">
      <c r="A27" s="8" t="s">
        <v>41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2.75" customHeight="1">
      <c r="A28" s="10" t="s">
        <v>42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2"/>
      <c r="P28" s="22"/>
    </row>
    <row r="29" spans="1:16" ht="12.75" customHeight="1">
      <c r="A29" s="10" t="s">
        <v>43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2"/>
      <c r="P29" s="22"/>
    </row>
    <row r="30" spans="1:16" ht="12.75" customHeight="1">
      <c r="A30" s="8" t="s">
        <v>44</v>
      </c>
      <c r="E30" s="22"/>
      <c r="F30" s="22"/>
      <c r="G30" s="22"/>
      <c r="H30" s="22"/>
      <c r="I30" s="23"/>
      <c r="J30" s="22"/>
      <c r="K30" s="22"/>
      <c r="L30" s="22"/>
      <c r="M30" s="22"/>
      <c r="N30" s="22"/>
      <c r="O30" s="22"/>
      <c r="P30" s="22"/>
    </row>
    <row r="31" spans="1:16" ht="12.75" customHeight="1">
      <c r="A31" s="10" t="s">
        <v>45</v>
      </c>
      <c r="B31" s="5"/>
      <c r="C31" s="5"/>
      <c r="D31" s="5"/>
      <c r="E31" s="5"/>
      <c r="F31" s="5"/>
      <c r="G31" s="5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2.75" customHeight="1">
      <c r="A32" s="8" t="s">
        <v>46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4" ht="12.75" customHeight="1">
      <c r="A34" s="11" t="s">
        <v>47</v>
      </c>
    </row>
    <row r="35" spans="1:11" ht="12.75" customHeight="1">
      <c r="A35" s="12">
        <f>10*LOG10((1+F/10)/0.000000000001)-8-20*LOG10(10+D)</f>
        <v>91.11863911299449</v>
      </c>
      <c r="B35" s="4" t="s">
        <v>7</v>
      </c>
      <c r="C35" s="4" t="s">
        <v>48</v>
      </c>
      <c r="K35" s="7" t="s">
        <v>9</v>
      </c>
    </row>
    <row r="36" spans="1:11" ht="12.75" customHeight="1">
      <c r="A36" s="11" t="s">
        <v>49</v>
      </c>
      <c r="K36" s="7"/>
    </row>
    <row r="37" spans="1:11" ht="12.75" customHeight="1">
      <c r="A37" s="13">
        <f>100-10*LOG10(80+10*E)-6-10*LOG10(50+F)</f>
        <v>55.37868620686963</v>
      </c>
      <c r="B37" s="4" t="s">
        <v>10</v>
      </c>
      <c r="C37" s="4" t="s">
        <v>50</v>
      </c>
      <c r="K37" s="9" t="s">
        <v>9</v>
      </c>
    </row>
    <row r="38" spans="1:11" ht="12.75" customHeight="1">
      <c r="A38" s="11" t="s">
        <v>51</v>
      </c>
      <c r="K38" s="9"/>
    </row>
    <row r="39" spans="1:11" ht="12.75" customHeight="1">
      <c r="A39" s="11" t="s">
        <v>52</v>
      </c>
      <c r="B39">
        <v>125</v>
      </c>
      <c r="C39">
        <v>250</v>
      </c>
      <c r="D39">
        <v>500</v>
      </c>
      <c r="E39">
        <v>1000</v>
      </c>
      <c r="F39">
        <v>2000</v>
      </c>
      <c r="G39">
        <v>4000</v>
      </c>
      <c r="K39" s="9"/>
    </row>
    <row r="40" spans="1:11" ht="12.75" customHeight="1">
      <c r="A40" s="11" t="s">
        <v>53</v>
      </c>
      <c r="B40">
        <f>80+F</f>
        <v>86</v>
      </c>
      <c r="C40">
        <f>75+E</f>
        <v>80</v>
      </c>
      <c r="D40">
        <f>80+D</f>
        <v>84</v>
      </c>
      <c r="E40">
        <f>82+CC</f>
        <v>85</v>
      </c>
      <c r="F40">
        <f>84+B</f>
        <v>86</v>
      </c>
      <c r="G40">
        <f>80+A</f>
        <v>81</v>
      </c>
      <c r="K40" s="9"/>
    </row>
    <row r="41" spans="1:11" ht="12.75" customHeight="1">
      <c r="A41" s="11" t="s">
        <v>54</v>
      </c>
      <c r="B41">
        <v>-16.1</v>
      </c>
      <c r="C41">
        <v>-8.6</v>
      </c>
      <c r="D41">
        <v>-3.2</v>
      </c>
      <c r="E41">
        <v>0</v>
      </c>
      <c r="F41">
        <v>1.2</v>
      </c>
      <c r="G41">
        <v>1</v>
      </c>
      <c r="K41" s="9"/>
    </row>
    <row r="42" spans="1:11" ht="12.75" customHeight="1">
      <c r="A42" s="11" t="s">
        <v>55</v>
      </c>
      <c r="B42">
        <f>B40+B41</f>
        <v>69.9</v>
      </c>
      <c r="C42">
        <f>C40+C41</f>
        <v>71.4</v>
      </c>
      <c r="D42">
        <f>D40+D41</f>
        <v>80.8</v>
      </c>
      <c r="E42">
        <f>E40+E41</f>
        <v>85</v>
      </c>
      <c r="F42">
        <f>F40+F41</f>
        <v>87.2</v>
      </c>
      <c r="G42">
        <f>G40+G41</f>
        <v>82</v>
      </c>
      <c r="K42" s="9"/>
    </row>
    <row r="43" spans="1:11" ht="12.75" customHeight="1">
      <c r="A43" s="13">
        <f>10*LOG10(10^(B42/10)+10^(C42/10)+10^(D42/10)+10^(E42/10)+10^(F42/10)+10^(G42/10))</f>
        <v>90.58170537028717</v>
      </c>
      <c r="B43" s="4" t="s">
        <v>10</v>
      </c>
      <c r="K43" s="9" t="s">
        <v>9</v>
      </c>
    </row>
    <row r="44" spans="1:11" ht="12.75" customHeight="1">
      <c r="A44" s="11" t="s">
        <v>56</v>
      </c>
      <c r="K44" s="9"/>
    </row>
    <row r="45" spans="1:11" ht="12.75" customHeight="1">
      <c r="A45" s="11" t="s">
        <v>57</v>
      </c>
      <c r="B45">
        <f>SQRT(5^2+(3+F/5)^2)</f>
        <v>6.529931086925803</v>
      </c>
      <c r="C45" s="4" t="s">
        <v>58</v>
      </c>
      <c r="D45">
        <f>SQRT(10^2+(3+F/5)^2)</f>
        <v>10.846197490364998</v>
      </c>
      <c r="E45" s="4" t="s">
        <v>59</v>
      </c>
      <c r="F45">
        <f>15</f>
        <v>15</v>
      </c>
      <c r="G45" s="4" t="s">
        <v>60</v>
      </c>
      <c r="H45">
        <f>B45+D45-F45</f>
        <v>2.3761285772907996</v>
      </c>
      <c r="I45" s="4" t="s">
        <v>61</v>
      </c>
      <c r="K45" s="9"/>
    </row>
    <row r="46" spans="1:11" ht="12.75" customHeight="1">
      <c r="A46" s="11" t="s">
        <v>62</v>
      </c>
      <c r="B46" s="4">
        <f>2*delta*B39/340</f>
        <v>1.7471533656549996</v>
      </c>
      <c r="C46" s="4">
        <f>2*delta*C39/340</f>
        <v>3.494306731309999</v>
      </c>
      <c r="D46" s="4">
        <f>2*delta*D39/340</f>
        <v>6.988613462619998</v>
      </c>
      <c r="E46" s="4">
        <f>2*delta*E39/340</f>
        <v>13.977226925239997</v>
      </c>
      <c r="F46" s="4">
        <f>2*delta*F39/340</f>
        <v>27.954453850479993</v>
      </c>
      <c r="G46" s="4">
        <f>2*delta*G39/340</f>
        <v>55.908907700959986</v>
      </c>
      <c r="H46" s="9"/>
      <c r="K46" s="9"/>
    </row>
    <row r="47" spans="1:7" ht="12.75" customHeight="1">
      <c r="A47" s="11" t="s">
        <v>63</v>
      </c>
      <c r="B47">
        <f>10*LOG10(3+20*B46)</f>
        <v>15.791324362866462</v>
      </c>
      <c r="C47">
        <f>10*LOG10(3+20*C46)</f>
        <v>18.626449188796425</v>
      </c>
      <c r="D47">
        <f>10*LOG10(3+20*D46)</f>
        <v>21.54643862340884</v>
      </c>
      <c r="E47">
        <f>10*LOG10(3+20*E46)</f>
        <v>24.510869169421735</v>
      </c>
      <c r="F47">
        <f>10*LOG10(3+20*F46)</f>
        <v>27.498051457972092</v>
      </c>
      <c r="G47">
        <f>10*LOG10(3+20*G46)</f>
        <v>30.496746270107025</v>
      </c>
    </row>
    <row r="48" spans="1:7" ht="12.75" customHeight="1">
      <c r="A48" s="11" t="s">
        <v>64</v>
      </c>
      <c r="B48">
        <f>B42-B47</f>
        <v>54.108675637133544</v>
      </c>
      <c r="C48">
        <f>C42-C47</f>
        <v>52.77355081120358</v>
      </c>
      <c r="D48">
        <f>D42-D47</f>
        <v>59.25356137659116</v>
      </c>
      <c r="E48">
        <f>E42-E47</f>
        <v>60.48913083057826</v>
      </c>
      <c r="F48">
        <f>F42-F47</f>
        <v>59.70194854202791</v>
      </c>
      <c r="G48">
        <f>G42-G47</f>
        <v>51.503253729892975</v>
      </c>
    </row>
    <row r="49" spans="1:2" ht="12.75" customHeight="1">
      <c r="A49" s="13">
        <f>10*LOG10(10^(B48/10)+10^(C48/10)+10^(D48/10)+10^(E48/10)+10^(F48/10)+10^(G48/10))</f>
        <v>65.41987727165144</v>
      </c>
      <c r="B49" s="4" t="s">
        <v>10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7"/>
  <sheetViews>
    <sheetView zoomScalePageLayoutView="0" workbookViewId="0" topLeftCell="A1">
      <selection activeCell="D4" sqref="D4:E4"/>
    </sheetView>
  </sheetViews>
  <sheetFormatPr defaultColWidth="9.140625" defaultRowHeight="12.75" customHeight="1"/>
  <cols>
    <col min="1" max="1" width="13.7109375" style="0" customWidth="1"/>
    <col min="2" max="2" width="12.28125" style="0" bestFit="1" customWidth="1"/>
    <col min="4" max="4" width="10.28125" style="0" customWidth="1"/>
    <col min="5" max="5" width="12.28125" style="0" bestFit="1" customWidth="1"/>
    <col min="9" max="9" width="11.28125" style="0" customWidth="1"/>
    <col min="10" max="10" width="12.28125" style="0" bestFit="1" customWidth="1"/>
  </cols>
  <sheetData>
    <row r="1" spans="1:2" ht="12.75" customHeight="1">
      <c r="A1" s="2" t="s">
        <v>0</v>
      </c>
      <c r="B1" s="2">
        <f>Main!B3</f>
        <v>123456</v>
      </c>
    </row>
    <row r="2" spans="1:2" ht="12.75" customHeight="1">
      <c r="A2" t="s">
        <v>1</v>
      </c>
      <c r="B2">
        <f>INT(B1/100000)</f>
        <v>1</v>
      </c>
    </row>
    <row r="3" spans="1:2" ht="12.75" customHeight="1">
      <c r="A3" t="s">
        <v>2</v>
      </c>
      <c r="B3">
        <f>INT((B1-B2*100000)/10000)</f>
        <v>2</v>
      </c>
    </row>
    <row r="4" spans="1:4" ht="12.75" customHeight="1">
      <c r="A4" t="s">
        <v>3</v>
      </c>
      <c r="B4">
        <f>INT((B1-B2*100000-B3*10000)/1000)</f>
        <v>3</v>
      </c>
      <c r="D4" s="4"/>
    </row>
    <row r="5" spans="1:2" ht="12.75" customHeight="1">
      <c r="A5" t="s">
        <v>4</v>
      </c>
      <c r="B5">
        <f>INT((B1-B2*100000-B3*10000-B4*1000)/100)</f>
        <v>4</v>
      </c>
    </row>
    <row r="6" spans="1:2" ht="12.75" customHeight="1">
      <c r="A6" t="s">
        <v>5</v>
      </c>
      <c r="B6">
        <f>INT((B1-B2*100000-B3*10000-B4*1000-B5*100)/10)</f>
        <v>5</v>
      </c>
    </row>
    <row r="7" spans="1:4" ht="12.75" customHeight="1">
      <c r="A7" t="s">
        <v>6</v>
      </c>
      <c r="B7">
        <f>INT((B1-B2*100000-B3*10000-B4*1000-B5*100-B6*10))</f>
        <v>6</v>
      </c>
      <c r="D7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24.57421875" style="0" customWidth="1"/>
    <col min="3" max="3" width="6.00390625" style="0" customWidth="1"/>
  </cols>
  <sheetData>
    <row r="1" spans="1:3" ht="12.75">
      <c r="A1" s="15" t="s">
        <v>24</v>
      </c>
      <c r="B1" s="16" t="s">
        <v>0</v>
      </c>
      <c r="C1" s="17" t="s">
        <v>11</v>
      </c>
    </row>
    <row r="2" spans="1:3" ht="12.75">
      <c r="A2" s="18" t="s">
        <v>12</v>
      </c>
      <c r="B2" s="19">
        <v>255031</v>
      </c>
      <c r="C2" s="20">
        <v>10</v>
      </c>
    </row>
    <row r="3" spans="1:3" ht="12.75">
      <c r="A3" s="18" t="s">
        <v>15</v>
      </c>
      <c r="B3" s="19">
        <v>310393</v>
      </c>
      <c r="C3" s="20">
        <v>10</v>
      </c>
    </row>
    <row r="4" spans="1:3" ht="12.75">
      <c r="A4" s="18" t="s">
        <v>21</v>
      </c>
      <c r="B4" s="19">
        <v>259940</v>
      </c>
      <c r="C4" s="20">
        <v>5</v>
      </c>
    </row>
    <row r="5" spans="1:3" ht="12.75">
      <c r="A5" s="18" t="s">
        <v>20</v>
      </c>
      <c r="B5" s="19">
        <v>248581</v>
      </c>
      <c r="C5" s="20">
        <v>6</v>
      </c>
    </row>
    <row r="6" spans="1:3" ht="12.75">
      <c r="A6" s="18" t="s">
        <v>14</v>
      </c>
      <c r="B6" s="21">
        <v>267930</v>
      </c>
      <c r="C6" s="20">
        <v>5</v>
      </c>
    </row>
    <row r="7" spans="1:3" ht="12.75">
      <c r="A7" s="18" t="s">
        <v>16</v>
      </c>
      <c r="B7" s="19">
        <v>263496</v>
      </c>
      <c r="C7" s="20">
        <v>7</v>
      </c>
    </row>
    <row r="8" spans="1:3" ht="12.75">
      <c r="A8" s="18" t="s">
        <v>22</v>
      </c>
      <c r="B8" s="19">
        <v>255042</v>
      </c>
      <c r="C8" s="20">
        <v>7</v>
      </c>
    </row>
    <row r="9" spans="1:3" ht="12.75">
      <c r="A9" s="18" t="s">
        <v>65</v>
      </c>
      <c r="B9" s="19">
        <v>268052</v>
      </c>
      <c r="C9" s="20">
        <v>0</v>
      </c>
    </row>
    <row r="10" spans="1:3" ht="12.75">
      <c r="A10" s="18" t="s">
        <v>23</v>
      </c>
      <c r="B10" s="19">
        <v>262166</v>
      </c>
      <c r="C10" s="20">
        <v>8</v>
      </c>
    </row>
    <row r="11" spans="1:3" ht="12.75">
      <c r="A11" s="18" t="s">
        <v>18</v>
      </c>
      <c r="B11" s="19">
        <v>245103</v>
      </c>
      <c r="C11" s="20">
        <v>9</v>
      </c>
    </row>
    <row r="12" spans="1:3" ht="12.75">
      <c r="A12" s="18" t="s">
        <v>18</v>
      </c>
      <c r="B12" s="19">
        <v>255547</v>
      </c>
      <c r="C12" s="20">
        <v>8</v>
      </c>
    </row>
    <row r="13" spans="1:3" ht="12.75">
      <c r="A13" s="18" t="s">
        <v>13</v>
      </c>
      <c r="B13" s="19">
        <v>255042</v>
      </c>
      <c r="C13" s="20">
        <v>6</v>
      </c>
    </row>
    <row r="14" spans="1:3" ht="12.75">
      <c r="A14" s="18" t="s">
        <v>66</v>
      </c>
      <c r="B14" s="21">
        <v>123456</v>
      </c>
      <c r="C14" s="20">
        <v>4</v>
      </c>
    </row>
    <row r="15" spans="1:3" ht="12.75">
      <c r="A15" s="18" t="s">
        <v>17</v>
      </c>
      <c r="B15" s="19">
        <v>263370</v>
      </c>
      <c r="C15" s="20">
        <v>6</v>
      </c>
    </row>
    <row r="16" spans="1:3" ht="12.75">
      <c r="A16" s="18" t="s">
        <v>19</v>
      </c>
      <c r="B16" s="19">
        <v>261860</v>
      </c>
      <c r="C16" s="20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2015-10-30T12:07:04Z</dcterms:modified>
  <cp:category/>
  <cp:version/>
  <cp:contentType/>
  <cp:contentStatus/>
</cp:coreProperties>
</file>