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55" yWindow="2385" windowWidth="21000" windowHeight="12360" activeTab="0"/>
  </bookViews>
  <sheets>
    <sheet name="Principale" sheetId="1" r:id="rId1"/>
    <sheet name="Calcoli" sheetId="2" r:id="rId2"/>
  </sheets>
  <externalReferences>
    <externalReference r:id="rId5"/>
  </externalReferences>
  <definedNames>
    <definedName name="_Cir1">'Calcoli'!#REF!</definedName>
    <definedName name="_Cir2">#REF!</definedName>
    <definedName name="_Cir3">#REF!</definedName>
    <definedName name="_Cir4">#REF!</definedName>
    <definedName name="_Cir5">#REF!</definedName>
    <definedName name="_Cir6">#REF!</definedName>
    <definedName name="_Crr2">#REF!</definedName>
    <definedName name="_Crr3">#REF!</definedName>
    <definedName name="_Crr4">#REF!</definedName>
    <definedName name="_Lam1">#REF!</definedName>
    <definedName name="_Lam2">#REF!</definedName>
    <definedName name="_Lam3">#REF!</definedName>
    <definedName name="_Lam4">#REF!</definedName>
    <definedName name="_Lam5">#REF!</definedName>
    <definedName name="_Lam6">#REF!</definedName>
    <definedName name="_LL1">'Calcoli'!#REF!</definedName>
    <definedName name="_Lp1">'Calcoli'!#REF!</definedName>
    <definedName name="_Lp2">'Calcoli'!#REF!</definedName>
    <definedName name="_MA1">'Calcoli'!#REF!</definedName>
    <definedName name="_MA2">'Calcoli'!#REF!</definedName>
    <definedName name="_Ni1">#REF!</definedName>
    <definedName name="_Ni2">#REF!</definedName>
    <definedName name="_Ni3">#REF!</definedName>
    <definedName name="_Ni4">#REF!</definedName>
    <definedName name="_Ni5">#REF!</definedName>
    <definedName name="_Ni6">#REF!</definedName>
    <definedName name="_Phi1">'Calcoli'!#REF!</definedName>
    <definedName name="_Phi2">'Calcoli'!#REF!</definedName>
    <definedName name="_Pr1">#REF!</definedName>
    <definedName name="_Pr2">#REF!</definedName>
    <definedName name="_Pr3">#REF!</definedName>
    <definedName name="_Pr4">#REF!</definedName>
    <definedName name="_Pr5">#REF!</definedName>
    <definedName name="_Pr6">#REF!</definedName>
    <definedName name="_Ps1">#REF!</definedName>
    <definedName name="_Ps2">#REF!</definedName>
    <definedName name="_Re1">'Calcoli'!#REF!</definedName>
    <definedName name="_Re2">'Calcoli'!#REF!</definedName>
    <definedName name="_Re3">'Calcoli'!#REF!</definedName>
    <definedName name="_Re4">'Calcoli'!#REF!</definedName>
    <definedName name="_Re5">'Calcoli'!#REF!</definedName>
    <definedName name="_RT1">'Calcoli'!#REF!</definedName>
    <definedName name="_RT2">'Calcoli'!#REF!</definedName>
    <definedName name="_Tit1">'Calcoli'!#REF!</definedName>
    <definedName name="_TT1">'Calcoli'!#REF!</definedName>
    <definedName name="_TT2">'Calcoli'!#REF!</definedName>
    <definedName name="_UU1">'Calcoli'!#REF!</definedName>
    <definedName name="_UU2">'Calcoli'!#REF!</definedName>
    <definedName name="_UU3">'Calcoli'!#REF!</definedName>
    <definedName name="_UU4">'Calcoli'!#REF!</definedName>
    <definedName name="_UU5">'Calcoli'!#REF!</definedName>
    <definedName name="_Vol2">'Calcoli'!#REF!</definedName>
    <definedName name="_xx1">'Calcoli'!#REF!</definedName>
    <definedName name="_xx2">'Calcoli'!#REF!</definedName>
    <definedName name="A">'Calcoli'!$B$3</definedName>
    <definedName name="AB">'Calcoli'!$E$3</definedName>
    <definedName name="alfa">'Principale'!$B$45</definedName>
    <definedName name="B">'Calcoli'!$B$4</definedName>
    <definedName name="CC">'Calcoli'!$B$5</definedName>
    <definedName name="CD">'Calcoli'!$E$4</definedName>
    <definedName name="cpa">'Calcoli'!#REF!</definedName>
    <definedName name="cvn">'Calcoli'!#REF!</definedName>
    <definedName name="cvo">'Calcoli'!#REF!</definedName>
    <definedName name="D">'Calcoli'!$B$6</definedName>
    <definedName name="DD">'Calcoli'!#REF!</definedName>
    <definedName name="ddd">'Principale'!$H$43</definedName>
    <definedName name="Deltap">'Calcoli'!#REF!</definedName>
    <definedName name="DeltaV">'Calcoli'!#REF!</definedName>
    <definedName name="Diam">'Calcoli'!#REF!</definedName>
    <definedName name="Diam1">'Calcoli'!#REF!</definedName>
    <definedName name="Diam2">'Calcoli'!#REF!</definedName>
    <definedName name="dist">'Principale'!$G$43</definedName>
    <definedName name="Dp">'Calcoli'!#REF!</definedName>
    <definedName name="E">'Calcoli'!$B$7</definedName>
    <definedName name="ED">'Principale'!#REF!</definedName>
    <definedName name="EF">'Calcoli'!$E$5</definedName>
    <definedName name="F">'Calcoli'!$B$8</definedName>
    <definedName name="freq">'Calcoli'!#REF!</definedName>
    <definedName name="hconv">'Calcoli'!#REF!</definedName>
    <definedName name="hr">'Principale'!$E$43</definedName>
    <definedName name="hs">'Principale'!$B$43</definedName>
    <definedName name="I">'Principale'!#REF!</definedName>
    <definedName name="Ktot">'Calcoli'!#REF!</definedName>
    <definedName name="L">'Calcoli'!#REF!</definedName>
    <definedName name="lambda1">'Calcoli'!#REF!</definedName>
    <definedName name="lambda2">'Calcoli'!#REF!</definedName>
    <definedName name="lambda3">'Calcoli'!#REF!</definedName>
    <definedName name="Ldir">'Calcoli'!#REF!</definedName>
    <definedName name="Lep">'Calcoli'!#REF!</definedName>
    <definedName name="Leq">'Calcoli'!#REF!</definedName>
    <definedName name="LProsa">'Calcoli'!#REF!</definedName>
    <definedName name="Lw">'Principale'!$B$44</definedName>
    <definedName name="Lw1m">#REF!</definedName>
    <definedName name="Ma">'Calcoli'!#REF!</definedName>
    <definedName name="Mavio">'Calcoli'!#REF!</definedName>
    <definedName name="Mn">'Calcoli'!#REF!</definedName>
    <definedName name="Mo">'Calcoli'!#REF!</definedName>
    <definedName name="Mtot">'Calcoli'!#REF!</definedName>
    <definedName name="mu">'Calcoli'!#REF!</definedName>
    <definedName name="Niacqua">'Calcoli'!#REF!</definedName>
    <definedName name="niaria">#REF!</definedName>
    <definedName name="Nices">#REF!</definedName>
    <definedName name="p">'Principale'!#REF!</definedName>
    <definedName name="Phifin">'Calcoli'!#REF!</definedName>
    <definedName name="Pn">'Calcoli'!#REF!</definedName>
    <definedName name="Po">'Calcoli'!#REF!</definedName>
    <definedName name="Portata">'Calcoli'!#REF!</definedName>
    <definedName name="Psfin">#REF!</definedName>
    <definedName name="Q">'Calcoli'!#REF!</definedName>
    <definedName name="Qm">'Calcoli'!#REF!</definedName>
    <definedName name="Qscamb">'Calcoli'!#REF!</definedName>
    <definedName name="Raria">'Calcoli'!#REF!</definedName>
    <definedName name="rho">'Calcoli'!#REF!</definedName>
    <definedName name="Rhoa">'Calcoli'!#REF!</definedName>
    <definedName name="RhoL">'Calcoli'!#REF!</definedName>
    <definedName name="RhoS">'Calcoli'!#REF!</definedName>
    <definedName name="rp">'Principale'!$H$44</definedName>
    <definedName name="rr">'Principale'!$E$44</definedName>
    <definedName name="rrrr">'[1]Calcoli'!$G$29</definedName>
    <definedName name="Rtot">'Calcoli'!#REF!</definedName>
    <definedName name="S">'Calcoli'!#REF!</definedName>
    <definedName name="schj">#REF!</definedName>
    <definedName name="Sdiv">'Calcoli'!#REF!</definedName>
    <definedName name="sigma">'Calcoli'!#REF!</definedName>
    <definedName name="spess1">'Calcoli'!#REF!</definedName>
    <definedName name="spess2">'Calcoli'!#REF!</definedName>
    <definedName name="spess3">'Calcoli'!#REF!</definedName>
    <definedName name="T">'Calcoli'!#REF!</definedName>
    <definedName name="Ta">'Calcoli'!#REF!</definedName>
    <definedName name="Tar">'Calcoli'!#REF!</definedName>
    <definedName name="Taria">'Calcoli'!#REF!</definedName>
    <definedName name="Tfin">'Calcoli'!#REF!</definedName>
    <definedName name="Tin">'Calcoli'!#REF!</definedName>
    <definedName name="Tinf">'Calcoli'!#REF!</definedName>
    <definedName name="Tiniz">'Calcoli'!#REF!</definedName>
    <definedName name="Titolo1">'Calcoli'!#REF!</definedName>
    <definedName name="Tmed1">'Calcoli'!#REF!</definedName>
    <definedName name="Tmed2">'Calcoli'!#REF!</definedName>
    <definedName name="Tmed3">'Calcoli'!#REF!</definedName>
    <definedName name="Tmed4">'Calcoli'!#REF!</definedName>
    <definedName name="Tmed5">'Calcoli'!#REF!</definedName>
    <definedName name="Tmed6">'Calcoli'!#REF!</definedName>
    <definedName name="Tn">'Calcoli'!#REF!</definedName>
    <definedName name="To">'Calcoli'!#REF!</definedName>
    <definedName name="Tout">'Calcoli'!#REF!</definedName>
    <definedName name="Tp">'Calcoli'!#REF!</definedName>
    <definedName name="Ua">'Calcoli'!#REF!</definedName>
    <definedName name="Ufin">'Calcoli'!#REF!</definedName>
    <definedName name="v">'Principale'!#REF!</definedName>
    <definedName name="Vfin">'Calcoli'!#REF!</definedName>
    <definedName name="Vn">'Calcoli'!#REF!</definedName>
    <definedName name="Vo">'Calcoli'!#REF!</definedName>
    <definedName name="Vol">'Calcoli'!#REF!</definedName>
    <definedName name="W">'Calcoli'!#REF!</definedName>
    <definedName name="XX">'Calcoli'!#REF!</definedName>
    <definedName name="XXX1">'Calcoli'!#REF!</definedName>
  </definedNames>
  <calcPr fullCalcOnLoad="1"/>
</workbook>
</file>

<file path=xl/sharedStrings.xml><?xml version="1.0" encoding="utf-8"?>
<sst xmlns="http://schemas.openxmlformats.org/spreadsheetml/2006/main" count="132" uniqueCount="99">
  <si>
    <t>Matricola</t>
  </si>
  <si>
    <t>A</t>
  </si>
  <si>
    <t>B</t>
  </si>
  <si>
    <t>C</t>
  </si>
  <si>
    <t>D</t>
  </si>
  <si>
    <t>E</t>
  </si>
  <si>
    <t>F</t>
  </si>
  <si>
    <t>AB=</t>
  </si>
  <si>
    <t>CD=</t>
  </si>
  <si>
    <t>EF=</t>
  </si>
  <si>
    <t>1° Esercizio</t>
  </si>
  <si>
    <t>m</t>
  </si>
  <si>
    <t>dB</t>
  </si>
  <si>
    <t>d =</t>
  </si>
  <si>
    <t>Alfa =</t>
  </si>
  <si>
    <t>Ntrains =</t>
  </si>
  <si>
    <t>Nwaggons =</t>
  </si>
  <si>
    <t>Sel, 10 waggons =</t>
  </si>
  <si>
    <t>dB(A)</t>
  </si>
  <si>
    <t>SEL, 1 waggon =</t>
  </si>
  <si>
    <t>N waggons tot =</t>
  </si>
  <si>
    <t>Sel, tot waggons =</t>
  </si>
  <si>
    <t>Sel, 100m =</t>
  </si>
  <si>
    <t>Leq,day =</t>
  </si>
  <si>
    <t>2° esercizio</t>
  </si>
  <si>
    <t>SPLmin =</t>
  </si>
  <si>
    <t>SPLmax =</t>
  </si>
  <si>
    <t>pmin=</t>
  </si>
  <si>
    <t>pmax=</t>
  </si>
  <si>
    <t>pinc =(</t>
  </si>
  <si>
    <t>prif =</t>
  </si>
  <si>
    <t>Lpinc =</t>
  </si>
  <si>
    <t>Lprif =</t>
  </si>
  <si>
    <t>3° esercizio</t>
  </si>
  <si>
    <t>f1 =</t>
  </si>
  <si>
    <t>Hz</t>
  </si>
  <si>
    <t>DeltaL =</t>
  </si>
  <si>
    <t>=10*log10(3+20N)</t>
  </si>
  <si>
    <t>N = (10^(DL/10)-3)/20</t>
  </si>
  <si>
    <t>ABC =</t>
  </si>
  <si>
    <t>ABC /2 =</t>
  </si>
  <si>
    <t>H =</t>
  </si>
  <si>
    <t>N' (1000 Hz)=</t>
  </si>
  <si>
    <t>=2*delta*f/c</t>
  </si>
  <si>
    <t>Delta = N*c/(2*f) =</t>
  </si>
  <si>
    <t>Delta L ' (1000 Hz) =</t>
  </si>
  <si>
    <t>Pa</t>
  </si>
  <si>
    <t>Maekawa</t>
  </si>
  <si>
    <t xml:space="preserve">dB       </t>
  </si>
  <si>
    <t>r =</t>
  </si>
  <si>
    <t>r' =</t>
  </si>
  <si>
    <t>Only one answer, if exact gives +3, if incorrect gives -3</t>
  </si>
  <si>
    <t>Multiple answers allowed - +2 in case of correct answer, -2 for each wrong answer</t>
  </si>
  <si>
    <t>3) Exercise (tolerance +/- 0.5 dB)</t>
  </si>
  <si>
    <t xml:space="preserve">      </t>
  </si>
  <si>
    <t>(5 points)</t>
  </si>
  <si>
    <t xml:space="preserve">(5 points) </t>
  </si>
  <si>
    <t>(3 points)</t>
  </si>
  <si>
    <t>4) Exercise (tolerance +/- 0.5 dB)</t>
  </si>
  <si>
    <t>A microphone is located at an horizontal distance of 10+E m, and at an height of C+10 m above the reflecting ground.</t>
  </si>
  <si>
    <r>
      <t>-</t>
    </r>
    <r>
      <rPr>
        <sz val="7"/>
        <rFont val="Times New Roman"/>
        <family val="1"/>
      </rPr>
      <t xml:space="preserve">       </t>
    </r>
    <r>
      <rPr>
        <sz val="10"/>
        <rFont val="Arial"/>
        <family val="2"/>
      </rPr>
      <t>Direct Sound SPL</t>
    </r>
  </si>
  <si>
    <r>
      <t>-</t>
    </r>
    <r>
      <rPr>
        <sz val="7"/>
        <rFont val="Times New Roman"/>
        <family val="1"/>
      </rPr>
      <t xml:space="preserve">       </t>
    </r>
    <r>
      <rPr>
        <sz val="10"/>
        <rFont val="Arial"/>
        <family val="2"/>
      </rPr>
      <t>Reflected Sound SPL</t>
    </r>
  </si>
  <si>
    <r>
      <t>-</t>
    </r>
    <r>
      <rPr>
        <sz val="7"/>
        <rFont val="Times New Roman"/>
        <family val="1"/>
      </rPr>
      <t xml:space="preserve">       </t>
    </r>
    <r>
      <rPr>
        <sz val="10"/>
        <rFont val="Arial"/>
        <family val="2"/>
      </rPr>
      <t>Total Sound SPL</t>
    </r>
  </si>
  <si>
    <r>
      <t>-</t>
    </r>
    <r>
      <rPr>
        <sz val="7"/>
        <rFont val="Times New Roman"/>
        <family val="1"/>
      </rPr>
      <t> </t>
    </r>
    <r>
      <rPr>
        <sz val="10"/>
        <rFont val="Arial"/>
        <family val="2"/>
      </rPr>
      <t>Energy Density Level Ld</t>
    </r>
  </si>
  <si>
    <t>Li =</t>
  </si>
  <si>
    <t>Ld =</t>
  </si>
  <si>
    <t>RI =</t>
  </si>
  <si>
    <t>mic</t>
  </si>
  <si>
    <t>hs =</t>
  </si>
  <si>
    <t>hr =</t>
  </si>
  <si>
    <t>dist =</t>
  </si>
  <si>
    <t>Lw =</t>
  </si>
  <si>
    <t>=Lw -11 -20*log10(r) =</t>
  </si>
  <si>
    <t>=10*log10(10^(L1/10)+10^(L2/10))</t>
  </si>
  <si>
    <t>r</t>
  </si>
  <si>
    <t>r'</t>
  </si>
  <si>
    <t>Applied Acoustics - 07/02/2020</t>
  </si>
  <si>
    <t>1) What was the original meaning of the weighting curves “A”, “B”, “C”, etc.?</t>
  </si>
  <si>
    <r>
      <t>¡</t>
    </r>
    <r>
      <rPr>
        <sz val="7"/>
        <color indexed="8"/>
        <rFont val="Times New Roman"/>
        <family val="1"/>
      </rPr>
      <t xml:space="preserve">  </t>
    </r>
    <r>
      <rPr>
        <sz val="10"/>
        <color indexed="8"/>
        <rFont val="Arial"/>
        <family val="2"/>
      </rPr>
      <t>Each curve is suitable to a different type of noise: “A” is for residential areas, B for outdoor noise, C for factories, D for airports.</t>
    </r>
  </si>
  <si>
    <r>
      <t>¡</t>
    </r>
    <r>
      <rPr>
        <sz val="7"/>
        <color indexed="8"/>
        <rFont val="Times New Roman"/>
        <family val="1"/>
      </rPr>
      <t xml:space="preserve">  </t>
    </r>
    <r>
      <rPr>
        <sz val="10"/>
        <color indexed="8"/>
        <rFont val="Arial"/>
        <family val="2"/>
      </rPr>
      <t>Each curve is suitable for different range of levels: A is for low level (&lt; 60 dB), B for medium levels (60-80), C for loud levels (80-100) and so on</t>
    </r>
  </si>
  <si>
    <r>
      <t>¡</t>
    </r>
    <r>
      <rPr>
        <sz val="7"/>
        <color indexed="8"/>
        <rFont val="Times New Roman"/>
        <family val="1"/>
      </rPr>
      <t xml:space="preserve">  </t>
    </r>
    <r>
      <rPr>
        <sz val="10"/>
        <color indexed="8"/>
        <rFont val="Arial"/>
        <family val="2"/>
      </rPr>
      <t xml:space="preserve">It was left to national regulations to choose which curve to employ, and Italy did choose A </t>
    </r>
  </si>
  <si>
    <r>
      <t>¡</t>
    </r>
    <r>
      <rPr>
        <sz val="7"/>
        <color indexed="8"/>
        <rFont val="Times New Roman"/>
        <family val="1"/>
      </rPr>
      <t xml:space="preserve">  </t>
    </r>
    <r>
      <rPr>
        <sz val="10"/>
        <color indexed="8"/>
        <rFont val="Arial"/>
        <family val="2"/>
      </rPr>
      <t>It was left to the acoustical consultant to choose the curve to employ, based on his experience</t>
    </r>
  </si>
  <si>
    <r>
      <t>¡</t>
    </r>
    <r>
      <rPr>
        <sz val="7"/>
        <color indexed="8"/>
        <rFont val="Times New Roman"/>
        <family val="1"/>
      </rPr>
      <t xml:space="preserve">  </t>
    </r>
    <r>
      <rPr>
        <sz val="10"/>
        <color indexed="8"/>
        <rFont val="Arial"/>
        <family val="2"/>
      </rPr>
      <t>It was mandated to measure with all the available curves, and to use the one giving a larger value.</t>
    </r>
  </si>
  <si>
    <t>2) Two different machines are contributing to the soundfield in a room, at a given point. Select the physical quantities which benefit of the additive property (the value when both sources are active is the simple sum of the values of the two separate sources).</t>
  </si>
  <si>
    <r>
      <t>¨</t>
    </r>
    <r>
      <rPr>
        <sz val="7"/>
        <color indexed="8"/>
        <rFont val="Times New Roman"/>
        <family val="1"/>
      </rPr>
      <t xml:space="preserve">  </t>
    </r>
    <r>
      <rPr>
        <sz val="10"/>
        <color indexed="8"/>
        <rFont val="Arial"/>
        <family val="2"/>
      </rPr>
      <t>Sound energy density (J / m</t>
    </r>
    <r>
      <rPr>
        <vertAlign val="superscript"/>
        <sz val="10"/>
        <color indexed="8"/>
        <rFont val="Arial"/>
        <family val="2"/>
      </rPr>
      <t>3</t>
    </r>
    <r>
      <rPr>
        <sz val="10"/>
        <color indexed="8"/>
        <rFont val="Arial"/>
        <family val="2"/>
      </rPr>
      <t>)</t>
    </r>
  </si>
  <si>
    <r>
      <t>¨</t>
    </r>
    <r>
      <rPr>
        <sz val="7"/>
        <color indexed="8"/>
        <rFont val="Times New Roman"/>
        <family val="1"/>
      </rPr>
      <t xml:space="preserve">  </t>
    </r>
    <r>
      <rPr>
        <sz val="10"/>
        <color indexed="8"/>
        <rFont val="Arial"/>
        <family val="2"/>
      </rPr>
      <t>Sound intensity (W / m</t>
    </r>
    <r>
      <rPr>
        <vertAlign val="superscript"/>
        <sz val="10"/>
        <color indexed="8"/>
        <rFont val="Arial"/>
        <family val="2"/>
      </rPr>
      <t>2</t>
    </r>
    <r>
      <rPr>
        <sz val="10"/>
        <color indexed="8"/>
        <rFont val="Arial"/>
        <family val="2"/>
      </rPr>
      <t>)</t>
    </r>
  </si>
  <si>
    <r>
      <t>¨</t>
    </r>
    <r>
      <rPr>
        <sz val="7"/>
        <color indexed="8"/>
        <rFont val="Times New Roman"/>
        <family val="1"/>
      </rPr>
      <t xml:space="preserve">  </t>
    </r>
    <r>
      <rPr>
        <sz val="10"/>
        <color indexed="8"/>
        <rFont val="Arial"/>
        <family val="2"/>
      </rPr>
      <t>Sound pressure level (dB)</t>
    </r>
  </si>
  <si>
    <r>
      <t>¨</t>
    </r>
    <r>
      <rPr>
        <sz val="7"/>
        <color indexed="8"/>
        <rFont val="Times New Roman"/>
        <family val="1"/>
      </rPr>
      <t xml:space="preserve">  </t>
    </r>
    <r>
      <rPr>
        <sz val="10"/>
        <color indexed="8"/>
        <rFont val="Arial"/>
        <family val="2"/>
      </rPr>
      <t>Sound pressure (Pa)</t>
    </r>
  </si>
  <si>
    <r>
      <t>¨</t>
    </r>
    <r>
      <rPr>
        <sz val="7"/>
        <color indexed="8"/>
        <rFont val="Times New Roman"/>
        <family val="1"/>
      </rPr>
      <t xml:space="preserve">  </t>
    </r>
    <r>
      <rPr>
        <sz val="10"/>
        <color indexed="8"/>
        <rFont val="Arial"/>
        <family val="2"/>
      </rPr>
      <t>Sound pressure squared (Pa</t>
    </r>
    <r>
      <rPr>
        <vertAlign val="superscript"/>
        <sz val="10"/>
        <color indexed="8"/>
        <rFont val="Arial"/>
        <family val="2"/>
      </rPr>
      <t>2</t>
    </r>
    <r>
      <rPr>
        <sz val="10"/>
        <color indexed="8"/>
        <rFont val="Arial"/>
        <family val="2"/>
      </rPr>
      <t>)</t>
    </r>
  </si>
  <si>
    <r>
      <t>¨</t>
    </r>
    <r>
      <rPr>
        <sz val="7"/>
        <color indexed="8"/>
        <rFont val="Times New Roman"/>
        <family val="1"/>
      </rPr>
      <t xml:space="preserve">  </t>
    </r>
    <r>
      <rPr>
        <sz val="10"/>
        <color indexed="8"/>
        <rFont val="Arial"/>
        <family val="2"/>
      </rPr>
      <t>Particle velocity (v)</t>
    </r>
  </si>
  <si>
    <t>A sound source is placed on the reflecting floor inside a room, and it has a power level Lw=100+D dB. A. Compute the average values of the following quantities on the surface of an hemisphere, centered on the source, having a radius equal to the critical distance, which resulted to be 2+E/10 meters.</t>
  </si>
  <si>
    <t>Ldir = Lw -8 -20*log10(d) =</t>
  </si>
  <si>
    <r>
      <t>-</t>
    </r>
    <r>
      <rPr>
        <sz val="7"/>
        <rFont val="Times New Roman"/>
        <family val="1"/>
      </rPr>
      <t> </t>
    </r>
    <r>
      <rPr>
        <sz val="10"/>
        <rFont val="Arial"/>
        <family val="2"/>
      </rPr>
      <t>Sound Intensity Level Li</t>
    </r>
  </si>
  <si>
    <r>
      <t>-</t>
    </r>
    <r>
      <rPr>
        <sz val="7"/>
        <rFont val="Times New Roman"/>
        <family val="1"/>
      </rPr>
      <t> </t>
    </r>
    <r>
      <rPr>
        <sz val="10"/>
        <rFont val="Arial"/>
        <family val="2"/>
      </rPr>
      <t>Reactivity Index RI =Ld - Li</t>
    </r>
  </si>
  <si>
    <t xml:space="preserve">        S'</t>
  </si>
  <si>
    <t>Determine the following values of the SPL at the microphone:</t>
  </si>
  <si>
    <t>α=</t>
  </si>
  <si>
    <t>An omnidirectional point source, radiating incoherent noise, is located above the partially reflecting floor (α=0.2+E/20), at an height of F/10+1 m. The Sound Power Level Lw is equal to 100+D dB.</t>
  </si>
  <si>
    <t>=Lw -11 -20*log10(r') +10*log10(1-α)=</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</si>
</sst>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s>
  <fonts count="52">
    <font>
      <sz val="10"/>
      <name val="Arial"/>
      <family val="0"/>
    </font>
    <font>
      <b/>
      <sz val="10"/>
      <name val="Arial"/>
      <family val="2"/>
    </font>
    <font>
      <b/>
      <sz val="12"/>
      <color indexed="10"/>
      <name val="Arial"/>
      <family val="2"/>
    </font>
    <font>
      <b/>
      <sz val="10"/>
      <color indexed="12"/>
      <name val="Arial"/>
      <family val="2"/>
    </font>
    <font>
      <u val="single"/>
      <sz val="10"/>
      <color indexed="12"/>
      <name val="Arial"/>
      <family val="2"/>
    </font>
    <font>
      <u val="single"/>
      <sz val="10"/>
      <color indexed="36"/>
      <name val="Arial"/>
      <family val="2"/>
    </font>
    <font>
      <sz val="7"/>
      <name val="Times New Roman"/>
      <family val="1"/>
    </font>
    <font>
      <sz val="10"/>
      <name val="Times New Roman"/>
      <family val="1"/>
    </font>
    <font>
      <b/>
      <sz val="10"/>
      <name val="Times New Roman"/>
      <family val="1"/>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i/>
      <sz val="10"/>
      <color indexed="8"/>
      <name val="Arial"/>
      <family val="2"/>
    </font>
    <font>
      <sz val="10"/>
      <color indexed="8"/>
      <name val="Wingdings"/>
      <family val="0"/>
    </font>
    <font>
      <sz val="7"/>
      <color indexed="8"/>
      <name val="Times New Roman"/>
      <family val="1"/>
    </font>
    <font>
      <vertAlign val="superscript"/>
      <sz val="10"/>
      <color indexed="8"/>
      <name val="Arial"/>
      <family val="2"/>
    </font>
    <font>
      <sz val="10"/>
      <color indexed="8"/>
      <name val="Times New Roman"/>
      <family val="1"/>
    </font>
    <font>
      <sz val="12"/>
      <color indexed="8"/>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0"/>
      <color rgb="FF000000"/>
      <name val="Arial"/>
      <family val="2"/>
    </font>
    <font>
      <i/>
      <sz val="10"/>
      <color rgb="FF000000"/>
      <name val="Arial"/>
      <family val="2"/>
    </font>
    <font>
      <sz val="10"/>
      <color rgb="FF000000"/>
      <name val="Wingding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Alignment="1">
      <alignment/>
    </xf>
    <xf numFmtId="184" fontId="0" fillId="0" borderId="0" xfId="0" applyNumberFormat="1" applyAlignment="1">
      <alignment/>
    </xf>
    <xf numFmtId="0" fontId="1" fillId="0" borderId="0" xfId="0" applyFont="1" applyAlignment="1">
      <alignment/>
    </xf>
    <xf numFmtId="0" fontId="0" fillId="0" borderId="0" xfId="0" applyAlignment="1">
      <alignment horizontal="right"/>
    </xf>
    <xf numFmtId="0" fontId="3" fillId="0" borderId="0" xfId="0" applyFont="1" applyAlignment="1">
      <alignment/>
    </xf>
    <xf numFmtId="0" fontId="0" fillId="0" borderId="0" xfId="0" applyFont="1" applyAlignment="1">
      <alignment/>
    </xf>
    <xf numFmtId="0" fontId="2" fillId="0" borderId="0" xfId="0" applyFont="1" applyAlignment="1">
      <alignment horizontal="left"/>
    </xf>
    <xf numFmtId="0" fontId="0" fillId="0" borderId="0" xfId="0" applyFont="1" applyAlignment="1" quotePrefix="1">
      <alignment/>
    </xf>
    <xf numFmtId="0" fontId="0" fillId="0" borderId="0" xfId="0" applyAlignment="1">
      <alignment horizontal="left"/>
    </xf>
    <xf numFmtId="0" fontId="49" fillId="0" borderId="0" xfId="0" applyFont="1" applyAlignment="1">
      <alignment vertical="center"/>
    </xf>
    <xf numFmtId="0" fontId="50" fillId="33" borderId="0" xfId="0" applyFont="1" applyFill="1" applyAlignment="1">
      <alignment vertical="center"/>
    </xf>
    <xf numFmtId="0" fontId="51" fillId="0" borderId="0" xfId="0" applyFont="1" applyAlignment="1">
      <alignment horizontal="left" vertical="center" indent="4"/>
    </xf>
    <xf numFmtId="0" fontId="50" fillId="0" borderId="0" xfId="0" applyFont="1" applyAlignment="1">
      <alignment vertical="center"/>
    </xf>
    <xf numFmtId="0" fontId="1" fillId="0" borderId="0" xfId="0" applyFont="1" applyAlignment="1">
      <alignment vertical="center"/>
    </xf>
    <xf numFmtId="0" fontId="0" fillId="0" borderId="0" xfId="0" applyFont="1" applyAlignment="1">
      <alignment horizontal="justify" vertical="center"/>
    </xf>
    <xf numFmtId="0" fontId="51" fillId="34" borderId="0" xfId="0" applyFont="1" applyFill="1" applyAlignment="1">
      <alignment horizontal="left" vertical="center" indent="4"/>
    </xf>
    <xf numFmtId="0" fontId="0" fillId="34" borderId="0" xfId="0" applyFill="1" applyAlignment="1">
      <alignment/>
    </xf>
    <xf numFmtId="0" fontId="0" fillId="0" borderId="0" xfId="0" applyFont="1" applyAlignment="1" quotePrefix="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right" vertical="center"/>
    </xf>
    <xf numFmtId="0" fontId="0" fillId="0" borderId="0" xfId="0" applyFont="1" applyAlignment="1" quotePrefix="1">
      <alignment horizontal="left"/>
    </xf>
    <xf numFmtId="0" fontId="0" fillId="0" borderId="0" xfId="0" applyFont="1" applyAlignment="1">
      <alignment horizontal="justify" vertical="center" wrapText="1"/>
    </xf>
    <xf numFmtId="0" fontId="0" fillId="0" borderId="0" xfId="0" applyAlignment="1">
      <alignment wrapText="1"/>
    </xf>
    <xf numFmtId="0" fontId="0" fillId="0" borderId="0" xfId="0" applyFont="1" applyAlignment="1">
      <alignment horizontal="justify" vertical="center" wrapText="1"/>
    </xf>
    <xf numFmtId="0" fontId="0" fillId="0" borderId="0" xfId="0" applyAlignment="1">
      <alignment wrapText="1"/>
    </xf>
    <xf numFmtId="0" fontId="0" fillId="0" borderId="0" xfId="0" applyFill="1" applyAlignment="1">
      <alignment/>
    </xf>
    <xf numFmtId="0" fontId="51" fillId="0" borderId="0" xfId="0" applyFont="1" applyFill="1" applyAlignment="1">
      <alignment horizontal="left" vertical="center" indent="4"/>
    </xf>
    <xf numFmtId="0" fontId="8" fillId="0" borderId="0" xfId="0" applyFont="1" applyFill="1" applyAlignment="1">
      <alignment horizontal="center" vertical="center"/>
    </xf>
    <xf numFmtId="0" fontId="0" fillId="0" borderId="0" xfId="0" applyFont="1" applyAlignment="1">
      <alignment wrapText="1"/>
    </xf>
    <xf numFmtId="2" fontId="1" fillId="0" borderId="10" xfId="0" applyNumberFormat="1" applyFont="1" applyBorder="1" applyAlignment="1">
      <alignment horizontal="right"/>
    </xf>
    <xf numFmtId="0" fontId="1" fillId="0" borderId="11" xfId="0" applyFont="1" applyBorder="1" applyAlignment="1">
      <alignment horizontal="left"/>
    </xf>
    <xf numFmtId="2" fontId="1" fillId="0" borderId="12" xfId="0" applyNumberFormat="1" applyFont="1" applyBorder="1" applyAlignment="1">
      <alignment horizontal="right" vertical="center"/>
    </xf>
    <xf numFmtId="0" fontId="1" fillId="0" borderId="13" xfId="0" applyFont="1" applyBorder="1" applyAlignment="1">
      <alignment horizontal="left"/>
    </xf>
    <xf numFmtId="2" fontId="1" fillId="0" borderId="14" xfId="0" applyNumberFormat="1" applyFont="1" applyBorder="1" applyAlignment="1">
      <alignment/>
    </xf>
    <xf numFmtId="2" fontId="1" fillId="0" borderId="15" xfId="0" applyNumberFormat="1" applyFont="1" applyBorder="1" applyAlignment="1">
      <alignment horizontal="left" vertical="center"/>
    </xf>
    <xf numFmtId="184" fontId="1" fillId="0" borderId="10" xfId="0" applyNumberFormat="1" applyFont="1" applyBorder="1" applyAlignment="1">
      <alignment horizontal="right" vertical="center"/>
    </xf>
    <xf numFmtId="184" fontId="1" fillId="0" borderId="12" xfId="0" applyNumberFormat="1" applyFont="1" applyBorder="1" applyAlignment="1">
      <alignment horizontal="right"/>
    </xf>
    <xf numFmtId="0" fontId="1" fillId="0" borderId="13" xfId="0" applyFont="1" applyBorder="1" applyAlignment="1">
      <alignment horizontal="left" vertical="center"/>
    </xf>
    <xf numFmtId="184" fontId="1" fillId="0" borderId="14" xfId="0" applyNumberFormat="1" applyFont="1" applyBorder="1" applyAlignment="1">
      <alignment horizontal="right"/>
    </xf>
    <xf numFmtId="0" fontId="1" fillId="0" borderId="15"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35</xdr:row>
      <xdr:rowOff>47625</xdr:rowOff>
    </xdr:from>
    <xdr:to>
      <xdr:col>8</xdr:col>
      <xdr:colOff>571500</xdr:colOff>
      <xdr:row>35</xdr:row>
      <xdr:rowOff>95250</xdr:rowOff>
    </xdr:to>
    <xdr:sp>
      <xdr:nvSpPr>
        <xdr:cNvPr id="1" name="Rectangle 57"/>
        <xdr:cNvSpPr>
          <a:spLocks/>
        </xdr:cNvSpPr>
      </xdr:nvSpPr>
      <xdr:spPr>
        <a:xfrm>
          <a:off x="790575" y="6219825"/>
          <a:ext cx="5124450" cy="47625"/>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32</xdr:row>
      <xdr:rowOff>104775</xdr:rowOff>
    </xdr:from>
    <xdr:to>
      <xdr:col>2</xdr:col>
      <xdr:colOff>200025</xdr:colOff>
      <xdr:row>33</xdr:row>
      <xdr:rowOff>57150</xdr:rowOff>
    </xdr:to>
    <xdr:sp>
      <xdr:nvSpPr>
        <xdr:cNvPr id="2" name="Oval 64"/>
        <xdr:cNvSpPr>
          <a:spLocks/>
        </xdr:cNvSpPr>
      </xdr:nvSpPr>
      <xdr:spPr>
        <a:xfrm>
          <a:off x="1581150" y="5791200"/>
          <a:ext cx="10477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31</xdr:row>
      <xdr:rowOff>57150</xdr:rowOff>
    </xdr:from>
    <xdr:to>
      <xdr:col>2</xdr:col>
      <xdr:colOff>419100</xdr:colOff>
      <xdr:row>32</xdr:row>
      <xdr:rowOff>104775</xdr:rowOff>
    </xdr:to>
    <xdr:sp>
      <xdr:nvSpPr>
        <xdr:cNvPr id="3" name="Text Box 63"/>
        <xdr:cNvSpPr txBox="1">
          <a:spLocks noChangeArrowheads="1"/>
        </xdr:cNvSpPr>
      </xdr:nvSpPr>
      <xdr:spPr>
        <a:xfrm>
          <a:off x="1504950" y="5581650"/>
          <a:ext cx="400050" cy="209550"/>
        </a:xfrm>
        <a:prstGeom prst="rect">
          <a:avLst/>
        </a:prstGeom>
        <a:noFill/>
        <a:ln w="9525" cmpd="sng">
          <a:noFill/>
        </a:ln>
      </xdr:spPr>
      <xdr:txBody>
        <a:bodyPr vertOverflow="clip" wrap="square"/>
        <a:p>
          <a:pPr algn="l">
            <a:defRPr/>
          </a:pPr>
          <a:r>
            <a:rPr lang="en-US" cap="none" sz="1000" b="0" i="0" u="none" baseline="0">
              <a:solidFill>
                <a:srgbClr val="000000"/>
              </a:solidFill>
            </a:rPr>
            <a:t>S</a:t>
          </a:r>
        </a:p>
      </xdr:txBody>
    </xdr:sp>
    <xdr:clientData/>
  </xdr:twoCellAnchor>
  <xdr:twoCellAnchor>
    <xdr:from>
      <xdr:col>2</xdr:col>
      <xdr:colOff>161925</xdr:colOff>
      <xdr:row>34</xdr:row>
      <xdr:rowOff>114300</xdr:rowOff>
    </xdr:from>
    <xdr:to>
      <xdr:col>7</xdr:col>
      <xdr:colOff>171450</xdr:colOff>
      <xdr:row>34</xdr:row>
      <xdr:rowOff>142875</xdr:rowOff>
    </xdr:to>
    <xdr:sp>
      <xdr:nvSpPr>
        <xdr:cNvPr id="4" name="Line 56"/>
        <xdr:cNvSpPr>
          <a:spLocks/>
        </xdr:cNvSpPr>
      </xdr:nvSpPr>
      <xdr:spPr>
        <a:xfrm flipV="1">
          <a:off x="1647825" y="6124575"/>
          <a:ext cx="3314700" cy="28575"/>
        </a:xfrm>
        <a:prstGeom prst="line">
          <a:avLst/>
        </a:prstGeom>
        <a:noFill/>
        <a:ln w="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34</xdr:row>
      <xdr:rowOff>104775</xdr:rowOff>
    </xdr:from>
    <xdr:to>
      <xdr:col>2</xdr:col>
      <xdr:colOff>161925</xdr:colOff>
      <xdr:row>35</xdr:row>
      <xdr:rowOff>19050</xdr:rowOff>
    </xdr:to>
    <xdr:sp>
      <xdr:nvSpPr>
        <xdr:cNvPr id="5" name="Line 55"/>
        <xdr:cNvSpPr>
          <a:spLocks/>
        </xdr:cNvSpPr>
      </xdr:nvSpPr>
      <xdr:spPr>
        <a:xfrm>
          <a:off x="1647825" y="6115050"/>
          <a:ext cx="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34</xdr:row>
      <xdr:rowOff>38100</xdr:rowOff>
    </xdr:from>
    <xdr:to>
      <xdr:col>5</xdr:col>
      <xdr:colOff>304800</xdr:colOff>
      <xdr:row>35</xdr:row>
      <xdr:rowOff>38100</xdr:rowOff>
    </xdr:to>
    <xdr:sp>
      <xdr:nvSpPr>
        <xdr:cNvPr id="6" name="Text Box 54"/>
        <xdr:cNvSpPr txBox="1">
          <a:spLocks noChangeArrowheads="1"/>
        </xdr:cNvSpPr>
      </xdr:nvSpPr>
      <xdr:spPr>
        <a:xfrm>
          <a:off x="3228975" y="6048375"/>
          <a:ext cx="752475" cy="161925"/>
        </a:xfrm>
        <a:prstGeom prst="rect">
          <a:avLst/>
        </a:prstGeom>
        <a:solidFill>
          <a:srgbClr val="FFFFFF"/>
        </a:solidFill>
        <a:ln w="9525" cmpd="sng">
          <a:noFill/>
        </a:ln>
      </xdr:spPr>
      <xdr:txBody>
        <a:bodyPr vertOverflow="clip" wrap="square" lIns="18000" tIns="0" rIns="18000" bIns="0"/>
        <a:p>
          <a:pPr algn="ctr">
            <a:defRPr/>
          </a:pPr>
          <a:r>
            <a:rPr lang="en-US" cap="none" sz="1000" b="0" i="0" u="none" baseline="0">
              <a:solidFill>
                <a:srgbClr val="000000"/>
              </a:solidFill>
              <a:latin typeface="Times New Roman"/>
              <a:ea typeface="Times New Roman"/>
              <a:cs typeface="Times New Roman"/>
            </a:rPr>
            <a:t>10+E</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7</xdr:col>
      <xdr:colOff>409575</xdr:colOff>
      <xdr:row>31</xdr:row>
      <xdr:rowOff>57150</xdr:rowOff>
    </xdr:from>
    <xdr:to>
      <xdr:col>7</xdr:col>
      <xdr:colOff>409575</xdr:colOff>
      <xdr:row>35</xdr:row>
      <xdr:rowOff>28575</xdr:rowOff>
    </xdr:to>
    <xdr:sp>
      <xdr:nvSpPr>
        <xdr:cNvPr id="7" name="Line 62"/>
        <xdr:cNvSpPr>
          <a:spLocks/>
        </xdr:cNvSpPr>
      </xdr:nvSpPr>
      <xdr:spPr>
        <a:xfrm>
          <a:off x="5200650" y="5581650"/>
          <a:ext cx="0" cy="619125"/>
        </a:xfrm>
        <a:prstGeom prst="line">
          <a:avLst/>
        </a:prstGeom>
        <a:noFill/>
        <a:ln w="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33</xdr:row>
      <xdr:rowOff>95250</xdr:rowOff>
    </xdr:from>
    <xdr:to>
      <xdr:col>1</xdr:col>
      <xdr:colOff>504825</xdr:colOff>
      <xdr:row>34</xdr:row>
      <xdr:rowOff>123825</xdr:rowOff>
    </xdr:to>
    <xdr:sp>
      <xdr:nvSpPr>
        <xdr:cNvPr id="8" name="Text Box 59"/>
        <xdr:cNvSpPr txBox="1">
          <a:spLocks noChangeArrowheads="1"/>
        </xdr:cNvSpPr>
      </xdr:nvSpPr>
      <xdr:spPr>
        <a:xfrm>
          <a:off x="895350" y="5943600"/>
          <a:ext cx="466725" cy="190500"/>
        </a:xfrm>
        <a:prstGeom prst="rect">
          <a:avLst/>
        </a:prstGeom>
        <a:solidFill>
          <a:srgbClr val="FFFFFF"/>
        </a:solidFill>
        <a:ln w="9525" cmpd="sng">
          <a:noFill/>
        </a:ln>
      </xdr:spPr>
      <xdr:txBody>
        <a:bodyPr vertOverflow="clip" wrap="square" lIns="18000" tIns="0" rIns="18000" bIns="0"/>
        <a:p>
          <a:pPr algn="l">
            <a:defRPr/>
          </a:pPr>
          <a:r>
            <a:rPr lang="en-US" cap="none" sz="1000" b="0" i="0" u="none" baseline="0">
              <a:solidFill>
                <a:srgbClr val="000000"/>
              </a:solidFill>
              <a:latin typeface="Times New Roman"/>
              <a:ea typeface="Times New Roman"/>
              <a:cs typeface="Times New Roman"/>
            </a:rPr>
            <a:t>F/10+1</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495300</xdr:colOff>
      <xdr:row>33</xdr:row>
      <xdr:rowOff>19050</xdr:rowOff>
    </xdr:from>
    <xdr:to>
      <xdr:col>1</xdr:col>
      <xdr:colOff>495300</xdr:colOff>
      <xdr:row>35</xdr:row>
      <xdr:rowOff>57150</xdr:rowOff>
    </xdr:to>
    <xdr:sp>
      <xdr:nvSpPr>
        <xdr:cNvPr id="9" name="Line 58"/>
        <xdr:cNvSpPr>
          <a:spLocks/>
        </xdr:cNvSpPr>
      </xdr:nvSpPr>
      <xdr:spPr>
        <a:xfrm flipH="1">
          <a:off x="1352550" y="5867400"/>
          <a:ext cx="0" cy="361950"/>
        </a:xfrm>
        <a:prstGeom prst="line">
          <a:avLst/>
        </a:prstGeom>
        <a:noFill/>
        <a:ln w="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32</xdr:row>
      <xdr:rowOff>114300</xdr:rowOff>
    </xdr:from>
    <xdr:to>
      <xdr:col>8</xdr:col>
      <xdr:colOff>361950</xdr:colOff>
      <xdr:row>33</xdr:row>
      <xdr:rowOff>95250</xdr:rowOff>
    </xdr:to>
    <xdr:sp>
      <xdr:nvSpPr>
        <xdr:cNvPr id="10" name="Text Box 60"/>
        <xdr:cNvSpPr txBox="1">
          <a:spLocks noChangeArrowheads="1"/>
        </xdr:cNvSpPr>
      </xdr:nvSpPr>
      <xdr:spPr>
        <a:xfrm>
          <a:off x="5238750" y="5800725"/>
          <a:ext cx="466725" cy="142875"/>
        </a:xfrm>
        <a:prstGeom prst="rect">
          <a:avLst/>
        </a:prstGeom>
        <a:solidFill>
          <a:srgbClr val="FFFFFF"/>
        </a:solidFill>
        <a:ln w="9525" cmpd="sng">
          <a:noFill/>
        </a:ln>
      </xdr:spPr>
      <xdr:txBody>
        <a:bodyPr vertOverflow="clip" wrap="square" lIns="18000" tIns="0" rIns="18000" bIns="0"/>
        <a:p>
          <a:pPr algn="l">
            <a:defRPr/>
          </a:pPr>
          <a:r>
            <a:rPr lang="en-US" cap="none" sz="1000" b="0" i="0" u="none" baseline="0">
              <a:solidFill>
                <a:srgbClr val="000000"/>
              </a:solidFill>
              <a:latin typeface="Times New Roman"/>
              <a:ea typeface="Times New Roman"/>
              <a:cs typeface="Times New Roman"/>
            </a:rPr>
            <a:t>C+10</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7</xdr:col>
      <xdr:colOff>114300</xdr:colOff>
      <xdr:row>31</xdr:row>
      <xdr:rowOff>47625</xdr:rowOff>
    </xdr:from>
    <xdr:to>
      <xdr:col>7</xdr:col>
      <xdr:colOff>219075</xdr:colOff>
      <xdr:row>31</xdr:row>
      <xdr:rowOff>152400</xdr:rowOff>
    </xdr:to>
    <xdr:sp>
      <xdr:nvSpPr>
        <xdr:cNvPr id="11" name="Oval 64"/>
        <xdr:cNvSpPr>
          <a:spLocks/>
        </xdr:cNvSpPr>
      </xdr:nvSpPr>
      <xdr:spPr>
        <a:xfrm>
          <a:off x="4905375" y="5572125"/>
          <a:ext cx="104775" cy="1047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31</xdr:row>
      <xdr:rowOff>104775</xdr:rowOff>
    </xdr:from>
    <xdr:to>
      <xdr:col>7</xdr:col>
      <xdr:colOff>161925</xdr:colOff>
      <xdr:row>33</xdr:row>
      <xdr:rowOff>9525</xdr:rowOff>
    </xdr:to>
    <xdr:sp>
      <xdr:nvSpPr>
        <xdr:cNvPr id="12" name="Line 56"/>
        <xdr:cNvSpPr>
          <a:spLocks/>
        </xdr:cNvSpPr>
      </xdr:nvSpPr>
      <xdr:spPr>
        <a:xfrm flipV="1">
          <a:off x="1619250" y="5629275"/>
          <a:ext cx="3333750" cy="228600"/>
        </a:xfrm>
        <a:prstGeom prst="line">
          <a:avLst/>
        </a:prstGeom>
        <a:noFill/>
        <a:ln w="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37</xdr:row>
      <xdr:rowOff>9525</xdr:rowOff>
    </xdr:from>
    <xdr:to>
      <xdr:col>2</xdr:col>
      <xdr:colOff>200025</xdr:colOff>
      <xdr:row>37</xdr:row>
      <xdr:rowOff>123825</xdr:rowOff>
    </xdr:to>
    <xdr:sp>
      <xdr:nvSpPr>
        <xdr:cNvPr id="13" name="Oval 64"/>
        <xdr:cNvSpPr>
          <a:spLocks/>
        </xdr:cNvSpPr>
      </xdr:nvSpPr>
      <xdr:spPr>
        <a:xfrm>
          <a:off x="1581150" y="6505575"/>
          <a:ext cx="104775"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31</xdr:row>
      <xdr:rowOff>95250</xdr:rowOff>
    </xdr:from>
    <xdr:to>
      <xdr:col>7</xdr:col>
      <xdr:colOff>180975</xdr:colOff>
      <xdr:row>37</xdr:row>
      <xdr:rowOff>66675</xdr:rowOff>
    </xdr:to>
    <xdr:sp>
      <xdr:nvSpPr>
        <xdr:cNvPr id="14" name="Line 56"/>
        <xdr:cNvSpPr>
          <a:spLocks/>
        </xdr:cNvSpPr>
      </xdr:nvSpPr>
      <xdr:spPr>
        <a:xfrm flipV="1">
          <a:off x="1619250" y="5619750"/>
          <a:ext cx="3352800" cy="942975"/>
        </a:xfrm>
        <a:prstGeom prst="line">
          <a:avLst/>
        </a:prstGeom>
        <a:noFill/>
        <a:ln w="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rina\My%20Documents\Esami\59%20-%20Esame%20di%20Fisica%20Tecnica%20del%207%20luglio%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cipale"/>
      <sheetName val="Calcoli"/>
      <sheetName val="Proprietà_H2O"/>
      <sheetName val="Graf_prop_H2O"/>
      <sheetName val="Cr"/>
      <sheetName val="Grafico_Cr"/>
      <sheetName val="Ps"/>
      <sheetName val="Grafico_Ps"/>
      <sheetName val="Ni"/>
      <sheetName val="Grafico_Ni"/>
    </sheetNames>
    <sheetDataSet>
      <sheetData sheetId="1">
        <row r="29">
          <cell r="G29">
            <v>19230.76923076923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8"/>
  <sheetViews>
    <sheetView tabSelected="1" zoomScale="190" zoomScaleNormal="190" zoomScalePageLayoutView="0" workbookViewId="0" topLeftCell="A29">
      <selection activeCell="H45" sqref="H45"/>
    </sheetView>
  </sheetViews>
  <sheetFormatPr defaultColWidth="8.8515625" defaultRowHeight="12.75"/>
  <cols>
    <col min="1" max="1" width="12.8515625" style="3" customWidth="1"/>
    <col min="2" max="2" width="9.421875" style="0" bestFit="1" customWidth="1"/>
    <col min="3" max="3" width="8.8515625" style="1" customWidth="1"/>
    <col min="4" max="5" width="12.00390625" style="0" customWidth="1"/>
    <col min="6" max="6" width="7.8515625" style="0" customWidth="1"/>
    <col min="7" max="7" width="8.8515625" style="0" customWidth="1"/>
    <col min="8" max="8" width="8.28125" style="0" customWidth="1"/>
  </cols>
  <sheetData>
    <row r="1" ht="15.75">
      <c r="A1" s="6" t="s">
        <v>76</v>
      </c>
    </row>
    <row r="3" spans="1:2" ht="12.75">
      <c r="A3" s="8" t="s">
        <v>0</v>
      </c>
      <c r="B3" s="4">
        <v>641995</v>
      </c>
    </row>
    <row r="5" spans="1:3" ht="12.75">
      <c r="A5" s="9" t="s">
        <v>77</v>
      </c>
      <c r="C5"/>
    </row>
    <row r="6" spans="1:3" ht="12.75">
      <c r="A6" s="10" t="s">
        <v>51</v>
      </c>
      <c r="C6"/>
    </row>
    <row r="7" spans="1:3" ht="12.75">
      <c r="A7" s="11" t="s">
        <v>78</v>
      </c>
      <c r="C7"/>
    </row>
    <row r="8" spans="1:14" ht="12.75">
      <c r="A8" s="15" t="s">
        <v>79</v>
      </c>
      <c r="B8" s="16"/>
      <c r="C8" s="16"/>
      <c r="D8" s="16"/>
      <c r="E8" s="16"/>
      <c r="F8" s="16"/>
      <c r="G8" s="16"/>
      <c r="H8" s="16"/>
      <c r="I8" s="16"/>
      <c r="J8" s="16"/>
      <c r="K8" s="16"/>
      <c r="L8" s="16"/>
      <c r="M8" s="16"/>
      <c r="N8" s="16"/>
    </row>
    <row r="9" spans="1:13" ht="12.75">
      <c r="A9" s="11" t="s">
        <v>80</v>
      </c>
      <c r="B9" s="31"/>
      <c r="C9" s="31"/>
      <c r="D9" s="31"/>
      <c r="E9" s="31"/>
      <c r="F9" s="31"/>
      <c r="G9" s="31"/>
      <c r="H9" s="31"/>
      <c r="I9" s="31"/>
      <c r="J9" s="31"/>
      <c r="K9" s="31"/>
      <c r="L9" s="31"/>
      <c r="M9" s="31"/>
    </row>
    <row r="10" spans="1:13" ht="12.75">
      <c r="A10" s="11" t="s">
        <v>81</v>
      </c>
      <c r="B10" s="31"/>
      <c r="C10" s="31"/>
      <c r="D10" s="31"/>
      <c r="E10" s="31"/>
      <c r="F10" s="31"/>
      <c r="G10" s="31"/>
      <c r="H10" s="31"/>
      <c r="I10" s="31"/>
      <c r="J10" s="31"/>
      <c r="K10" s="31"/>
      <c r="L10" s="31"/>
      <c r="M10" s="31"/>
    </row>
    <row r="11" spans="1:3" ht="12.75">
      <c r="A11" s="11" t="s">
        <v>82</v>
      </c>
      <c r="C11"/>
    </row>
    <row r="12" spans="1:3" ht="12.75">
      <c r="A12" s="9"/>
      <c r="C12"/>
    </row>
    <row r="13" spans="1:3" ht="12.75">
      <c r="A13" s="9" t="s">
        <v>83</v>
      </c>
      <c r="C13"/>
    </row>
    <row r="14" spans="1:3" ht="12.75">
      <c r="A14" s="12" t="s">
        <v>52</v>
      </c>
      <c r="C14"/>
    </row>
    <row r="15" spans="1:7" ht="14.25">
      <c r="A15" s="15" t="s">
        <v>84</v>
      </c>
      <c r="B15" s="16"/>
      <c r="C15" s="16"/>
      <c r="D15" s="16"/>
      <c r="E15" s="31"/>
      <c r="F15" s="31"/>
      <c r="G15" s="31"/>
    </row>
    <row r="16" spans="1:7" ht="14.25">
      <c r="A16" s="32" t="s">
        <v>85</v>
      </c>
      <c r="B16" s="31"/>
      <c r="C16" s="31"/>
      <c r="D16" s="31"/>
      <c r="E16" s="31"/>
      <c r="F16" s="31"/>
      <c r="G16" s="31"/>
    </row>
    <row r="17" spans="1:7" ht="12.75">
      <c r="A17" s="32" t="s">
        <v>86</v>
      </c>
      <c r="B17" s="31"/>
      <c r="C17" s="31"/>
      <c r="D17" s="31"/>
      <c r="E17" s="31"/>
      <c r="F17" s="31"/>
      <c r="G17" s="31"/>
    </row>
    <row r="18" spans="1:7" ht="12.75">
      <c r="A18" s="32" t="s">
        <v>87</v>
      </c>
      <c r="B18" s="31"/>
      <c r="C18" s="31"/>
      <c r="D18" s="31"/>
      <c r="E18" s="31"/>
      <c r="F18" s="31"/>
      <c r="G18" s="31"/>
    </row>
    <row r="19" spans="1:7" ht="14.25">
      <c r="A19" s="15" t="s">
        <v>88</v>
      </c>
      <c r="B19" s="16"/>
      <c r="C19" s="16"/>
      <c r="D19" s="16"/>
      <c r="E19" s="31"/>
      <c r="F19" s="31"/>
      <c r="G19" s="31"/>
    </row>
    <row r="20" spans="1:7" ht="12.75">
      <c r="A20" s="32" t="s">
        <v>89</v>
      </c>
      <c r="B20" s="31"/>
      <c r="C20" s="31"/>
      <c r="D20" s="31"/>
      <c r="E20" s="31"/>
      <c r="F20" s="31"/>
      <c r="G20" s="31"/>
    </row>
    <row r="21" spans="1:7" ht="12.75">
      <c r="A21" s="33"/>
      <c r="B21" s="31"/>
      <c r="C21" s="31"/>
      <c r="D21" s="31"/>
      <c r="E21" s="31"/>
      <c r="F21" s="31"/>
      <c r="G21" s="31"/>
    </row>
    <row r="22" spans="1:3" ht="12.75">
      <c r="A22" s="13" t="s">
        <v>53</v>
      </c>
      <c r="C22"/>
    </row>
    <row r="23" spans="1:10" ht="42" customHeight="1">
      <c r="A23" s="29" t="s">
        <v>90</v>
      </c>
      <c r="B23" s="30"/>
      <c r="C23" s="30"/>
      <c r="D23" s="30"/>
      <c r="E23" s="30"/>
      <c r="F23" s="30"/>
      <c r="G23" s="30"/>
      <c r="H23" s="30"/>
      <c r="I23" s="30"/>
      <c r="J23" s="30"/>
    </row>
    <row r="24" spans="1:10" ht="12.75" customHeight="1">
      <c r="A24" s="27" t="s">
        <v>71</v>
      </c>
      <c r="B24" s="28">
        <f>100+D</f>
        <v>109</v>
      </c>
      <c r="C24" s="34" t="s">
        <v>18</v>
      </c>
      <c r="D24" s="34" t="s">
        <v>13</v>
      </c>
      <c r="E24" s="28">
        <f>2+E/10</f>
        <v>2.9</v>
      </c>
      <c r="F24" s="34" t="s">
        <v>11</v>
      </c>
      <c r="G24" s="28"/>
      <c r="H24" s="28"/>
      <c r="I24" s="28"/>
      <c r="J24" s="28"/>
    </row>
    <row r="25" spans="1:10" ht="12.75" customHeight="1" thickBot="1">
      <c r="A25" t="s">
        <v>91</v>
      </c>
      <c r="C25"/>
      <c r="D25">
        <f>B24-8-20*LOG10(E24)</f>
        <v>91.75204004202088</v>
      </c>
      <c r="E25" s="34" t="s">
        <v>18</v>
      </c>
      <c r="F25" s="28"/>
      <c r="G25" s="28"/>
      <c r="H25" s="28"/>
      <c r="I25" s="28"/>
      <c r="J25" s="28"/>
    </row>
    <row r="26" spans="1:9" ht="15" customHeight="1">
      <c r="A26" s="17" t="s">
        <v>92</v>
      </c>
      <c r="B26" s="8"/>
      <c r="C26" s="8"/>
      <c r="D26" s="24" t="s">
        <v>64</v>
      </c>
      <c r="E26" s="41">
        <f>D25</f>
        <v>91.75204004202088</v>
      </c>
      <c r="F26" s="36" t="s">
        <v>12</v>
      </c>
      <c r="G26" s="14" t="s">
        <v>55</v>
      </c>
      <c r="H26" s="8"/>
      <c r="I26" s="22"/>
    </row>
    <row r="27" spans="1:9" ht="12.75">
      <c r="A27" s="17" t="s">
        <v>63</v>
      </c>
      <c r="B27" s="8"/>
      <c r="C27" s="18" t="s">
        <v>54</v>
      </c>
      <c r="D27" s="24" t="s">
        <v>65</v>
      </c>
      <c r="E27" s="42">
        <f>E26+3</f>
        <v>94.75204004202088</v>
      </c>
      <c r="F27" s="43" t="s">
        <v>12</v>
      </c>
      <c r="G27" s="14" t="s">
        <v>56</v>
      </c>
      <c r="H27" s="8"/>
      <c r="I27" s="22"/>
    </row>
    <row r="28" spans="1:9" ht="13.5" thickBot="1">
      <c r="A28" s="17" t="s">
        <v>93</v>
      </c>
      <c r="B28" s="8"/>
      <c r="C28" s="18"/>
      <c r="D28" s="24" t="s">
        <v>66</v>
      </c>
      <c r="E28" s="44">
        <f>E27-E26</f>
        <v>3</v>
      </c>
      <c r="F28" s="45" t="s">
        <v>12</v>
      </c>
      <c r="G28" s="14" t="s">
        <v>57</v>
      </c>
      <c r="H28" s="8"/>
      <c r="I28" s="22"/>
    </row>
    <row r="29" spans="1:9" ht="12.75">
      <c r="A29" s="18"/>
      <c r="B29" s="8"/>
      <c r="C29" s="8"/>
      <c r="D29" s="8"/>
      <c r="E29" s="8"/>
      <c r="F29" s="8"/>
      <c r="G29" s="8"/>
      <c r="H29" s="8"/>
      <c r="I29" s="8"/>
    </row>
    <row r="30" spans="1:9" ht="12.75">
      <c r="A30" s="19" t="s">
        <v>58</v>
      </c>
      <c r="B30" s="8"/>
      <c r="C30" s="8"/>
      <c r="D30" s="8"/>
      <c r="E30" s="8"/>
      <c r="F30" s="8"/>
      <c r="G30" s="8"/>
      <c r="H30" s="8"/>
      <c r="I30" s="8"/>
    </row>
    <row r="31" spans="1:8" ht="12.75">
      <c r="A31" s="21"/>
      <c r="B31" s="8"/>
      <c r="C31" s="8"/>
      <c r="D31" s="8"/>
      <c r="E31" s="8"/>
      <c r="F31" s="8"/>
      <c r="G31" s="8"/>
      <c r="H31" s="23" t="s">
        <v>67</v>
      </c>
    </row>
    <row r="32" spans="1:9" ht="12.75">
      <c r="A32" s="20"/>
      <c r="B32" s="8"/>
      <c r="C32" s="8"/>
      <c r="D32" s="8"/>
      <c r="E32" s="8"/>
      <c r="F32" s="8" t="s">
        <v>74</v>
      </c>
      <c r="G32" s="8"/>
      <c r="H32" s="8"/>
      <c r="I32" s="8"/>
    </row>
    <row r="33" spans="1:9" ht="12.75">
      <c r="A33" s="18"/>
      <c r="B33" s="8"/>
      <c r="C33" s="8"/>
      <c r="D33" s="8"/>
      <c r="E33" s="8"/>
      <c r="F33" s="8"/>
      <c r="G33" s="8"/>
      <c r="H33" s="8"/>
      <c r="I33" s="8"/>
    </row>
    <row r="34" spans="1:9" ht="12.75">
      <c r="A34" s="21"/>
      <c r="B34" s="8"/>
      <c r="C34" s="8"/>
      <c r="D34" s="8"/>
      <c r="E34" s="8"/>
      <c r="F34" s="8" t="s">
        <v>75</v>
      </c>
      <c r="G34" s="8"/>
      <c r="H34" s="8"/>
      <c r="I34" s="8"/>
    </row>
    <row r="35" spans="1:9" ht="12.75">
      <c r="A35" s="8"/>
      <c r="B35" s="8"/>
      <c r="C35" s="8"/>
      <c r="D35" s="8"/>
      <c r="E35" s="8"/>
      <c r="F35" s="8"/>
      <c r="G35" s="8"/>
      <c r="H35" s="8"/>
      <c r="I35" s="8"/>
    </row>
    <row r="36" spans="1:9" ht="12.75">
      <c r="A36" s="18"/>
      <c r="B36" s="8"/>
      <c r="C36" s="8"/>
      <c r="D36" s="8"/>
      <c r="E36" s="8"/>
      <c r="F36" s="8"/>
      <c r="G36" s="8"/>
      <c r="H36" s="8"/>
      <c r="I36" s="8"/>
    </row>
    <row r="37" spans="1:9" ht="12.75">
      <c r="A37" s="18"/>
      <c r="B37" s="8"/>
      <c r="C37" s="8"/>
      <c r="D37" s="8"/>
      <c r="E37" s="8"/>
      <c r="F37" s="8"/>
      <c r="G37" s="8"/>
      <c r="H37" s="8"/>
      <c r="I37" s="8"/>
    </row>
    <row r="38" spans="1:9" ht="12.75">
      <c r="A38" s="18"/>
      <c r="B38" s="8"/>
      <c r="C38" s="23" t="s">
        <v>94</v>
      </c>
      <c r="D38" s="8"/>
      <c r="E38" s="8"/>
      <c r="F38" s="8"/>
      <c r="G38" s="8"/>
      <c r="H38" s="8"/>
      <c r="I38" s="8"/>
    </row>
    <row r="39" spans="1:9" ht="12.75">
      <c r="A39" s="18"/>
      <c r="B39" s="8"/>
      <c r="C39" s="8"/>
      <c r="D39" s="8"/>
      <c r="E39" s="8"/>
      <c r="F39" s="8"/>
      <c r="G39" s="8"/>
      <c r="H39" s="8"/>
      <c r="I39" s="8"/>
    </row>
    <row r="40" spans="1:9" ht="27" customHeight="1">
      <c r="A40" s="29" t="s">
        <v>97</v>
      </c>
      <c r="B40" s="30"/>
      <c r="C40" s="30"/>
      <c r="D40" s="30"/>
      <c r="E40" s="30"/>
      <c r="F40" s="30"/>
      <c r="G40" s="30"/>
      <c r="H40" s="30"/>
      <c r="I40" s="30"/>
    </row>
    <row r="41" spans="1:9" ht="25.5" customHeight="1">
      <c r="A41" s="29" t="s">
        <v>59</v>
      </c>
      <c r="B41" s="30"/>
      <c r="C41" s="30"/>
      <c r="D41" s="30"/>
      <c r="E41" s="30"/>
      <c r="F41" s="30"/>
      <c r="G41" s="30"/>
      <c r="H41" s="30"/>
      <c r="I41" s="30"/>
    </row>
    <row r="42" spans="1:9" ht="12.75">
      <c r="A42" s="5" t="s">
        <v>95</v>
      </c>
      <c r="B42" s="28"/>
      <c r="C42" s="28"/>
      <c r="D42" s="28"/>
      <c r="E42" s="28"/>
      <c r="F42" s="28"/>
      <c r="G42" s="28"/>
      <c r="H42" s="28"/>
      <c r="I42" s="28"/>
    </row>
    <row r="43" spans="1:9" ht="12.75">
      <c r="A43" s="24" t="s">
        <v>68</v>
      </c>
      <c r="B43" s="8">
        <f>F/10+1</f>
        <v>1.5</v>
      </c>
      <c r="C43" s="23" t="s">
        <v>11</v>
      </c>
      <c r="D43" s="24" t="s">
        <v>69</v>
      </c>
      <c r="E43" s="8">
        <f>CC+10</f>
        <v>11</v>
      </c>
      <c r="F43" s="23" t="s">
        <v>11</v>
      </c>
      <c r="G43" s="24" t="s">
        <v>70</v>
      </c>
      <c r="H43" s="8">
        <f>10+E</f>
        <v>19</v>
      </c>
      <c r="I43" s="23" t="s">
        <v>11</v>
      </c>
    </row>
    <row r="44" spans="1:9" ht="12.75">
      <c r="A44" s="25" t="s">
        <v>71</v>
      </c>
      <c r="B44" s="8">
        <f>100+D</f>
        <v>109</v>
      </c>
      <c r="C44" s="23" t="s">
        <v>12</v>
      </c>
      <c r="D44" s="24" t="s">
        <v>49</v>
      </c>
      <c r="E44" s="8">
        <f>SQRT(ddd^2+(hs-hr)^2)</f>
        <v>21.242645786248</v>
      </c>
      <c r="F44" s="23" t="s">
        <v>11</v>
      </c>
      <c r="G44" s="24" t="s">
        <v>50</v>
      </c>
      <c r="H44" s="8">
        <f>SQRT(ddd^2+(hs+hr)^2)</f>
        <v>22.74313083108832</v>
      </c>
      <c r="I44" s="23" t="s">
        <v>11</v>
      </c>
    </row>
    <row r="45" spans="1:9" ht="13.5" thickBot="1">
      <c r="A45" s="25" t="s">
        <v>96</v>
      </c>
      <c r="B45" s="8">
        <f>0.2+E/20</f>
        <v>0.65</v>
      </c>
      <c r="C45" s="23"/>
      <c r="D45" s="24"/>
      <c r="E45" s="8"/>
      <c r="F45" s="23"/>
      <c r="G45" s="24"/>
      <c r="H45" s="8"/>
      <c r="I45" s="23"/>
    </row>
    <row r="46" spans="1:9" ht="12.75">
      <c r="A46" s="18" t="s">
        <v>60</v>
      </c>
      <c r="B46" s="8"/>
      <c r="C46" s="26" t="s">
        <v>72</v>
      </c>
      <c r="D46" s="8"/>
      <c r="F46" s="35">
        <f>Lw-11-20*LOG10(rr)</f>
        <v>71.45582785086286</v>
      </c>
      <c r="G46" s="36" t="s">
        <v>12</v>
      </c>
      <c r="H46" s="18" t="s">
        <v>55</v>
      </c>
      <c r="I46" s="8"/>
    </row>
    <row r="47" spans="1:9" ht="12.75">
      <c r="A47" s="18" t="s">
        <v>61</v>
      </c>
      <c r="B47" s="8"/>
      <c r="C47" s="26" t="s">
        <v>98</v>
      </c>
      <c r="D47" s="8"/>
      <c r="F47" s="37">
        <f>Lw-11-20*LOG10(rp)+10*LOG10(1-alfa)</f>
        <v>66.30367545012503</v>
      </c>
      <c r="G47" s="38" t="s">
        <v>12</v>
      </c>
      <c r="H47" s="18" t="s">
        <v>55</v>
      </c>
      <c r="I47" s="8"/>
    </row>
    <row r="48" spans="1:9" ht="13.5" thickBot="1">
      <c r="A48" s="18" t="s">
        <v>62</v>
      </c>
      <c r="B48" s="8"/>
      <c r="C48" s="26" t="s">
        <v>73</v>
      </c>
      <c r="D48" s="8"/>
      <c r="F48" s="39">
        <f>10*LOG10(10^(F46/10)+10^(F47/10))</f>
        <v>72.61306679183537</v>
      </c>
      <c r="G48" s="40" t="s">
        <v>48</v>
      </c>
      <c r="H48" s="18" t="s">
        <v>57</v>
      </c>
      <c r="I48" s="8"/>
    </row>
  </sheetData>
  <sheetProtection/>
  <mergeCells count="3">
    <mergeCell ref="A23:J23"/>
    <mergeCell ref="A40:I40"/>
    <mergeCell ref="A41:I41"/>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G37"/>
  <sheetViews>
    <sheetView zoomScale="112" zoomScaleNormal="112" zoomScalePageLayoutView="0" workbookViewId="0" topLeftCell="A1">
      <selection activeCell="B1" sqref="B1"/>
    </sheetView>
  </sheetViews>
  <sheetFormatPr defaultColWidth="8.8515625" defaultRowHeight="12.75"/>
  <cols>
    <col min="1" max="1" width="15.00390625" style="0" customWidth="1"/>
    <col min="2" max="2" width="12.7109375" style="0" bestFit="1" customWidth="1"/>
    <col min="3" max="3" width="11.00390625" style="0" customWidth="1"/>
    <col min="4" max="4" width="10.421875" style="0" bestFit="1" customWidth="1"/>
    <col min="5" max="5" width="12.7109375" style="0" bestFit="1" customWidth="1"/>
    <col min="6" max="6" width="10.28125" style="0" bestFit="1" customWidth="1"/>
    <col min="7" max="9" width="10.140625" style="0" bestFit="1" customWidth="1"/>
    <col min="10" max="13" width="8.8515625" style="0" customWidth="1"/>
    <col min="14" max="14" width="12.28125" style="0" bestFit="1" customWidth="1"/>
    <col min="15" max="20" width="8.8515625" style="0" customWidth="1"/>
    <col min="21" max="21" width="12.28125" style="0" bestFit="1" customWidth="1"/>
  </cols>
  <sheetData>
    <row r="2" spans="1:2" ht="12.75">
      <c r="A2" t="s">
        <v>0</v>
      </c>
      <c r="B2">
        <f>Principale!B3</f>
        <v>641995</v>
      </c>
    </row>
    <row r="3" spans="1:5" ht="12.75">
      <c r="A3" t="s">
        <v>1</v>
      </c>
      <c r="B3">
        <f>INT(B2/100000)</f>
        <v>6</v>
      </c>
      <c r="D3" t="s">
        <v>7</v>
      </c>
      <c r="E3">
        <f>A*10+B</f>
        <v>64</v>
      </c>
    </row>
    <row r="4" spans="1:5" ht="12.75">
      <c r="A4" t="s">
        <v>2</v>
      </c>
      <c r="B4">
        <f>INT((B2-B3*100000)/10000)</f>
        <v>4</v>
      </c>
      <c r="D4" t="s">
        <v>8</v>
      </c>
      <c r="E4">
        <f>CC*10+D</f>
        <v>19</v>
      </c>
    </row>
    <row r="5" spans="1:5" ht="12.75">
      <c r="A5" t="s">
        <v>3</v>
      </c>
      <c r="B5">
        <f>INT((B2-B3*100000-B4*10000)/1000)</f>
        <v>1</v>
      </c>
      <c r="D5" t="s">
        <v>9</v>
      </c>
      <c r="E5">
        <f>E*10+F</f>
        <v>95</v>
      </c>
    </row>
    <row r="6" spans="1:2" ht="12.75">
      <c r="A6" t="s">
        <v>4</v>
      </c>
      <c r="B6">
        <f>INT((B2-B3*100000-B4*10000-B5*1000)/100)</f>
        <v>9</v>
      </c>
    </row>
    <row r="7" spans="1:2" ht="12.75">
      <c r="A7" t="s">
        <v>5</v>
      </c>
      <c r="B7">
        <f>INT((B2-B3*100000-B4*10000-B5*1000-B6*100)/10)</f>
        <v>9</v>
      </c>
    </row>
    <row r="8" spans="1:2" ht="12.75">
      <c r="A8" t="s">
        <v>6</v>
      </c>
      <c r="B8">
        <f>INT((B2-B3*100000-B4*10000-B5*1000-B6*100-B7*10))</f>
        <v>5</v>
      </c>
    </row>
    <row r="10" ht="12.75">
      <c r="A10" s="2" t="s">
        <v>10</v>
      </c>
    </row>
    <row r="11" spans="1:2" ht="12.75">
      <c r="A11" t="s">
        <v>15</v>
      </c>
      <c r="B11">
        <f>90+F</f>
        <v>95</v>
      </c>
    </row>
    <row r="12" spans="1:2" ht="12.75">
      <c r="A12" t="s">
        <v>16</v>
      </c>
      <c r="B12">
        <f>5+E</f>
        <v>14</v>
      </c>
    </row>
    <row r="13" spans="1:3" ht="12.75">
      <c r="A13" t="s">
        <v>17</v>
      </c>
      <c r="B13">
        <f>95+D</f>
        <v>104</v>
      </c>
      <c r="C13" t="s">
        <v>18</v>
      </c>
    </row>
    <row r="14" spans="1:3" ht="12.75">
      <c r="A14" s="2" t="s">
        <v>19</v>
      </c>
      <c r="B14" s="2">
        <f>B13-10</f>
        <v>94</v>
      </c>
      <c r="C14" s="2" t="s">
        <v>18</v>
      </c>
    </row>
    <row r="15" spans="1:2" ht="12.75">
      <c r="A15" t="s">
        <v>20</v>
      </c>
      <c r="B15">
        <f>B11*B12</f>
        <v>1330</v>
      </c>
    </row>
    <row r="16" spans="1:3" ht="12.75">
      <c r="A16" s="2" t="s">
        <v>21</v>
      </c>
      <c r="B16" s="2">
        <f>B14+10*LOG10(B15)</f>
        <v>125.23851640967086</v>
      </c>
      <c r="C16" s="2" t="s">
        <v>18</v>
      </c>
    </row>
    <row r="17" spans="1:3" ht="12.75">
      <c r="A17" s="5" t="s">
        <v>22</v>
      </c>
      <c r="B17">
        <f>B16+10*LOG10(7.5/100)</f>
        <v>113.98912904358787</v>
      </c>
      <c r="C17" s="5" t="s">
        <v>18</v>
      </c>
    </row>
    <row r="18" spans="1:3" ht="12.75">
      <c r="A18" s="2" t="s">
        <v>23</v>
      </c>
      <c r="B18" s="2">
        <f>B17-10*LOG10(16*3600)</f>
        <v>66.38490420935574</v>
      </c>
      <c r="C18" s="2" t="s">
        <v>18</v>
      </c>
    </row>
    <row r="20" ht="12.75">
      <c r="A20" s="2" t="s">
        <v>24</v>
      </c>
    </row>
    <row r="21" spans="1:7" ht="12.75">
      <c r="A21" s="5" t="s">
        <v>25</v>
      </c>
      <c r="B21">
        <f>78+F/10</f>
        <v>78.5</v>
      </c>
      <c r="C21" s="5" t="s">
        <v>12</v>
      </c>
      <c r="D21" s="5" t="s">
        <v>27</v>
      </c>
      <c r="E21" s="5">
        <f>0.00002*10^(B21/20)</f>
        <v>0.16827902832903902</v>
      </c>
      <c r="F21" s="5" t="s">
        <v>46</v>
      </c>
      <c r="G21">
        <f>B23-B24</f>
        <v>0.16827902832903902</v>
      </c>
    </row>
    <row r="22" spans="1:7" ht="12.75">
      <c r="A22" s="2" t="s">
        <v>26</v>
      </c>
      <c r="B22">
        <f>81+E/10</f>
        <v>81.9</v>
      </c>
      <c r="C22" s="5" t="s">
        <v>12</v>
      </c>
      <c r="D22" s="5" t="s">
        <v>28</v>
      </c>
      <c r="E22" s="5">
        <f>0.00002*10^(B22/20)</f>
        <v>0.24890292235427747</v>
      </c>
      <c r="F22" s="5" t="s">
        <v>46</v>
      </c>
      <c r="G22">
        <f>B23+B24</f>
        <v>0.24890292235427747</v>
      </c>
    </row>
    <row r="23" spans="1:5" ht="12.75">
      <c r="A23" s="5" t="s">
        <v>29</v>
      </c>
      <c r="B23">
        <f>(E22+E21)/2</f>
        <v>0.20859097534165824</v>
      </c>
      <c r="C23" s="2" t="s">
        <v>31</v>
      </c>
      <c r="D23" s="2">
        <f>20*LOG10(B23/0.00002)</f>
        <v>80.36531038290234</v>
      </c>
      <c r="E23" s="2" t="s">
        <v>12</v>
      </c>
    </row>
    <row r="24" spans="1:5" ht="12.75">
      <c r="A24" s="2" t="s">
        <v>30</v>
      </c>
      <c r="B24">
        <f>(E22-E21)/2</f>
        <v>0.040311947012619226</v>
      </c>
      <c r="C24" s="2" t="s">
        <v>32</v>
      </c>
      <c r="D24" s="2">
        <f>20*LOG10(B24/0.00002)</f>
        <v>66.08807557665627</v>
      </c>
      <c r="E24" s="2" t="s">
        <v>12</v>
      </c>
    </row>
    <row r="25" spans="1:2" ht="12.75">
      <c r="A25" s="2" t="s">
        <v>14</v>
      </c>
      <c r="B25" s="2">
        <f>1-(B24/B23)^2</f>
        <v>0.9626512114649705</v>
      </c>
    </row>
    <row r="27" ht="12.75">
      <c r="A27" s="2" t="s">
        <v>33</v>
      </c>
    </row>
    <row r="28" spans="1:3" ht="12.75">
      <c r="A28" s="2" t="s">
        <v>34</v>
      </c>
      <c r="B28">
        <v>400</v>
      </c>
      <c r="C28" s="5" t="s">
        <v>35</v>
      </c>
    </row>
    <row r="29" spans="1:6" ht="12.75">
      <c r="A29" s="2" t="s">
        <v>36</v>
      </c>
      <c r="B29">
        <f>5+F</f>
        <v>10</v>
      </c>
      <c r="C29" s="5" t="s">
        <v>12</v>
      </c>
      <c r="D29" s="7" t="s">
        <v>37</v>
      </c>
      <c r="F29" s="5" t="s">
        <v>47</v>
      </c>
    </row>
    <row r="30" spans="1:3" ht="12.75">
      <c r="A30" s="2" t="s">
        <v>13</v>
      </c>
      <c r="B30">
        <f>10+F</f>
        <v>15</v>
      </c>
      <c r="C30" s="5" t="s">
        <v>11</v>
      </c>
    </row>
    <row r="31" spans="1:4" ht="12.75">
      <c r="A31" s="2" t="s">
        <v>38</v>
      </c>
      <c r="C31" s="2">
        <f>(10^(B29/10)-3)/20</f>
        <v>0.35</v>
      </c>
      <c r="D31" s="7" t="s">
        <v>43</v>
      </c>
    </row>
    <row r="32" spans="1:4" ht="12.75">
      <c r="A32" s="2" t="s">
        <v>44</v>
      </c>
      <c r="C32">
        <f>C31*340/(2*400)</f>
        <v>0.14875</v>
      </c>
      <c r="D32" s="5" t="s">
        <v>11</v>
      </c>
    </row>
    <row r="33" spans="1:4" ht="12.75">
      <c r="A33" s="2" t="s">
        <v>39</v>
      </c>
      <c r="C33">
        <f>C32+B30</f>
        <v>15.14875</v>
      </c>
      <c r="D33" s="5" t="s">
        <v>11</v>
      </c>
    </row>
    <row r="34" spans="1:3" ht="12.75">
      <c r="A34" s="2" t="s">
        <v>40</v>
      </c>
      <c r="C34">
        <f>C33/2</f>
        <v>7.574375</v>
      </c>
    </row>
    <row r="35" spans="1:4" ht="12.75">
      <c r="A35" s="2" t="s">
        <v>41</v>
      </c>
      <c r="C35" s="2">
        <f>SQRT(C34^2-(B30/2)^2)</f>
        <v>1.058846844744317</v>
      </c>
      <c r="D35" s="2" t="s">
        <v>11</v>
      </c>
    </row>
    <row r="36" spans="1:3" ht="12.75">
      <c r="A36" s="2" t="s">
        <v>42</v>
      </c>
      <c r="C36">
        <f>2*C32*1000/340</f>
        <v>0.875</v>
      </c>
    </row>
    <row r="37" spans="1:4" ht="12.75">
      <c r="A37" s="2" t="s">
        <v>45</v>
      </c>
      <c r="C37" s="2">
        <f>10*LOG10(3+20*C36)</f>
        <v>13.117538610557542</v>
      </c>
      <c r="D37" s="2" t="s">
        <v>12</v>
      </c>
    </row>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UNIPR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Angelo Farina</dc:creator>
  <cp:keywords/>
  <dc:description/>
  <cp:lastModifiedBy>Angelo Farina</cp:lastModifiedBy>
  <dcterms:created xsi:type="dcterms:W3CDTF">1999-01-28T08:12:29Z</dcterms:created>
  <dcterms:modified xsi:type="dcterms:W3CDTF">2020-02-07T11:31:19Z</dcterms:modified>
  <cp:category/>
  <cp:version/>
  <cp:contentType/>
  <cp:contentStatus/>
</cp:coreProperties>
</file>