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96" windowWidth="7524" windowHeight="6528" activeTab="0"/>
  </bookViews>
  <sheets>
    <sheet name="Sheet1" sheetId="1" r:id="rId1"/>
    <sheet name="Sheet2" sheetId="2" r:id="rId2"/>
    <sheet name="Sheet3" sheetId="3" r:id="rId3"/>
  </sheets>
  <definedNames>
    <definedName name="D">'Sheet1'!$B$3</definedName>
    <definedName name="L">'Sheet1'!$B$4</definedName>
    <definedName name="Lambda">'Sheet1'!$H$16</definedName>
    <definedName name="Lambda2">'Sheet1'!$H$31</definedName>
    <definedName name="Ni">'Sheet1'!$H$15</definedName>
    <definedName name="Ni2">'Sheet1'!$H$30</definedName>
    <definedName name="Nud">'Sheet1'!$H$22</definedName>
    <definedName name="Nud2">'Sheet1'!$H$37</definedName>
    <definedName name="Nud3">'Sheet1'!$B$46</definedName>
    <definedName name="Qp">'Sheet1'!$B$8</definedName>
    <definedName name="Red">'Sheet1'!$H$18</definedName>
    <definedName name="Red2">'Sheet1'!$H$33</definedName>
    <definedName name="S">'Sheet1'!$B$5</definedName>
    <definedName name="Tinf">'Sheet1'!$B$7</definedName>
    <definedName name="Tm">'Sheet1'!$H$14</definedName>
    <definedName name="Tp">'Sheet1'!$B$6</definedName>
    <definedName name="vinf">'Sheet1'!$E$3</definedName>
  </definedNames>
  <calcPr fullCalcOnLoad="1"/>
</workbook>
</file>

<file path=xl/sharedStrings.xml><?xml version="1.0" encoding="utf-8"?>
<sst xmlns="http://schemas.openxmlformats.org/spreadsheetml/2006/main" count="58" uniqueCount="39">
  <si>
    <t>Scambio termico geom. Cilindrica</t>
  </si>
  <si>
    <t>Dati sperimentali</t>
  </si>
  <si>
    <t>D =</t>
  </si>
  <si>
    <t>m</t>
  </si>
  <si>
    <t>L =</t>
  </si>
  <si>
    <t>S =</t>
  </si>
  <si>
    <t>Tp =</t>
  </si>
  <si>
    <t>°C</t>
  </si>
  <si>
    <t>Tinf =</t>
  </si>
  <si>
    <t>Qpunto =</t>
  </si>
  <si>
    <t>W</t>
  </si>
  <si>
    <t>hsper =</t>
  </si>
  <si>
    <t>W/m²K</t>
  </si>
  <si>
    <t>m²</t>
  </si>
  <si>
    <t>Verifica con Hilpert</t>
  </si>
  <si>
    <t>Tabella di Hilpert</t>
  </si>
  <si>
    <t>Re1</t>
  </si>
  <si>
    <t>Re2</t>
  </si>
  <si>
    <t>C</t>
  </si>
  <si>
    <t>Formula di Hilpert</t>
  </si>
  <si>
    <t>Tm =</t>
  </si>
  <si>
    <t>Ni (Tm) =</t>
  </si>
  <si>
    <t>m²/s</t>
  </si>
  <si>
    <t>Lambda =</t>
  </si>
  <si>
    <t>W/mK</t>
  </si>
  <si>
    <t>Red =</t>
  </si>
  <si>
    <t>vinf =</t>
  </si>
  <si>
    <t>m/s</t>
  </si>
  <si>
    <t>C =</t>
  </si>
  <si>
    <t>m =</t>
  </si>
  <si>
    <t>Nud =</t>
  </si>
  <si>
    <r>
      <t>h</t>
    </r>
    <r>
      <rPr>
        <b/>
        <vertAlign val="subscript"/>
        <sz val="10"/>
        <rFont val="Arial"/>
        <family val="2"/>
      </rPr>
      <t>(hilpert)</t>
    </r>
  </si>
  <si>
    <t>Verifica con Zhukauskas</t>
  </si>
  <si>
    <t>Tabella di Zhukauskas</t>
  </si>
  <si>
    <t>Ni (Tinf) =</t>
  </si>
  <si>
    <r>
      <t>h</t>
    </r>
    <r>
      <rPr>
        <b/>
        <vertAlign val="subscript"/>
        <sz val="10"/>
        <rFont val="Arial"/>
        <family val="2"/>
      </rPr>
      <t>(zhukauskas)</t>
    </r>
  </si>
  <si>
    <t>Verifica con Churchill</t>
  </si>
  <si>
    <t>Formula di Zhukauskas</t>
  </si>
  <si>
    <r>
      <t>h</t>
    </r>
    <r>
      <rPr>
        <b/>
        <vertAlign val="subscript"/>
        <sz val="10"/>
        <rFont val="Arial"/>
        <family val="2"/>
      </rPr>
      <t>(churchill)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</si>
</sst>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1" fontId="0" fillId="0" borderId="0" xfId="0" applyNumberFormat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10" xfId="0" applyBorder="1" applyAlignment="1">
      <alignment/>
    </xf>
    <xf numFmtId="11" fontId="0" fillId="0" borderId="5" xfId="0" applyNumberFormat="1" applyBorder="1" applyAlignment="1">
      <alignment/>
    </xf>
    <xf numFmtId="11" fontId="0" fillId="0" borderId="11" xfId="0" applyNumberFormat="1" applyBorder="1" applyAlignment="1">
      <alignment/>
    </xf>
    <xf numFmtId="11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A8" sqref="A8"/>
    </sheetView>
  </sheetViews>
  <sheetFormatPr defaultColWidth="9.140625" defaultRowHeight="12.75"/>
  <sheetData>
    <row r="1" ht="12.75">
      <c r="A1" s="1" t="s">
        <v>0</v>
      </c>
    </row>
    <row r="2" ht="12.75">
      <c r="A2" t="s">
        <v>1</v>
      </c>
    </row>
    <row r="3" spans="1:7" ht="12.75">
      <c r="A3" t="s">
        <v>2</v>
      </c>
      <c r="B3">
        <v>0.0127</v>
      </c>
      <c r="C3" t="s">
        <v>3</v>
      </c>
      <c r="D3" t="s">
        <v>26</v>
      </c>
      <c r="E3">
        <v>10</v>
      </c>
      <c r="G3" t="s">
        <v>27</v>
      </c>
    </row>
    <row r="4" spans="1:3" ht="12.75">
      <c r="A4" t="s">
        <v>4</v>
      </c>
      <c r="B4">
        <v>0.094</v>
      </c>
      <c r="C4" t="s">
        <v>3</v>
      </c>
    </row>
    <row r="5" spans="1:3" ht="12.75">
      <c r="A5" t="s">
        <v>5</v>
      </c>
      <c r="B5">
        <f>PI()*D*L</f>
        <v>0.003750433309855495</v>
      </c>
      <c r="C5" t="s">
        <v>13</v>
      </c>
    </row>
    <row r="6" spans="1:3" ht="12.75">
      <c r="A6" t="s">
        <v>6</v>
      </c>
      <c r="B6">
        <v>128.4</v>
      </c>
      <c r="C6" t="s">
        <v>7</v>
      </c>
    </row>
    <row r="7" spans="1:3" ht="12.75">
      <c r="A7" t="s">
        <v>8</v>
      </c>
      <c r="B7">
        <v>26.2</v>
      </c>
      <c r="C7" t="s">
        <v>7</v>
      </c>
    </row>
    <row r="8" spans="1:3" ht="12.75">
      <c r="A8" t="s">
        <v>9</v>
      </c>
      <c r="B8">
        <v>39.1</v>
      </c>
      <c r="C8" t="s">
        <v>10</v>
      </c>
    </row>
    <row r="9" spans="1:3" ht="12.75">
      <c r="A9" s="20" t="s">
        <v>11</v>
      </c>
      <c r="B9" s="20">
        <f>Qp/S/(Tp-Tinf)</f>
        <v>102.01039150570688</v>
      </c>
      <c r="C9" s="20" t="s">
        <v>12</v>
      </c>
    </row>
    <row r="11" spans="1:7" ht="12.75">
      <c r="A11" s="1" t="s">
        <v>14</v>
      </c>
      <c r="G11" t="s">
        <v>19</v>
      </c>
    </row>
    <row r="13" ht="13.5" thickBot="1">
      <c r="A13" t="s">
        <v>15</v>
      </c>
    </row>
    <row r="14" spans="1:9" ht="12.75">
      <c r="A14" s="2" t="s">
        <v>16</v>
      </c>
      <c r="B14" s="3" t="s">
        <v>17</v>
      </c>
      <c r="C14" s="3" t="s">
        <v>18</v>
      </c>
      <c r="D14" s="4" t="s">
        <v>3</v>
      </c>
      <c r="G14" t="s">
        <v>20</v>
      </c>
      <c r="H14">
        <f>(Tp+Tinf)/2</f>
        <v>77.3</v>
      </c>
      <c r="I14" t="s">
        <v>7</v>
      </c>
    </row>
    <row r="15" spans="1:9" ht="12.75">
      <c r="A15" s="5">
        <v>0.4</v>
      </c>
      <c r="B15" s="6">
        <v>4</v>
      </c>
      <c r="C15" s="6">
        <v>0.989</v>
      </c>
      <c r="D15" s="7">
        <v>0.33</v>
      </c>
      <c r="E15">
        <f>IF(AND(Red&gt;=$A15,Red&lt;$B15),C15,"")</f>
      </c>
      <c r="F15">
        <f>IF(AND(Red&gt;=$A15,Red&lt;$B15),D15,"")</f>
      </c>
      <c r="G15" t="s">
        <v>21</v>
      </c>
      <c r="H15" s="11">
        <v>2.092E-05</v>
      </c>
      <c r="I15" t="s">
        <v>22</v>
      </c>
    </row>
    <row r="16" spans="1:9" ht="12.75">
      <c r="A16" s="5">
        <f>B15</f>
        <v>4</v>
      </c>
      <c r="B16" s="6">
        <v>40</v>
      </c>
      <c r="C16" s="6">
        <v>0.911</v>
      </c>
      <c r="D16" s="7">
        <v>0.385</v>
      </c>
      <c r="E16">
        <f>IF(AND(Red&gt;=A16,Red&lt;B16),C16,"")</f>
      </c>
      <c r="F16">
        <f>IF(AND(Red&gt;=$A16,Red&lt;$B16),D16,"")</f>
      </c>
      <c r="G16" t="s">
        <v>23</v>
      </c>
      <c r="H16">
        <v>0.03</v>
      </c>
      <c r="I16" t="s">
        <v>24</v>
      </c>
    </row>
    <row r="17" spans="1:6" ht="12.75">
      <c r="A17" s="5">
        <f>B16</f>
        <v>40</v>
      </c>
      <c r="B17" s="6">
        <v>4000</v>
      </c>
      <c r="C17" s="6">
        <v>0.683</v>
      </c>
      <c r="D17" s="7">
        <v>0.466</v>
      </c>
      <c r="E17">
        <f>IF(AND(Red&gt;=A17,Red&lt;B17),C17,"")</f>
      </c>
      <c r="F17">
        <f>IF(AND(Red&gt;=$A17,Red&lt;$B17),D17,"")</f>
      </c>
    </row>
    <row r="18" spans="1:8" ht="12.75">
      <c r="A18" s="5">
        <f>B17</f>
        <v>4000</v>
      </c>
      <c r="B18" s="6">
        <v>40000</v>
      </c>
      <c r="C18" s="12">
        <v>0.193</v>
      </c>
      <c r="D18" s="13">
        <v>0.618</v>
      </c>
      <c r="E18">
        <f>IF(AND(Red&gt;=A18,Red&lt;B18),C18,"")</f>
        <v>0.193</v>
      </c>
      <c r="F18">
        <f>IF(AND(Red&gt;=$A18,Red&lt;$B18),D18,"")</f>
        <v>0.618</v>
      </c>
      <c r="G18" t="s">
        <v>25</v>
      </c>
      <c r="H18">
        <f>vinf*D/Ni</f>
        <v>6070.745697896749</v>
      </c>
    </row>
    <row r="19" spans="1:8" ht="13.5" thickBot="1">
      <c r="A19" s="8">
        <f>B18</f>
        <v>40000</v>
      </c>
      <c r="B19" s="9">
        <v>400000</v>
      </c>
      <c r="C19" s="9">
        <v>0.027</v>
      </c>
      <c r="D19" s="10">
        <v>0.805</v>
      </c>
      <c r="E19">
        <f>IF(AND(Red&gt;=A19,Red&lt;B19),C19,"")</f>
      </c>
      <c r="F19">
        <f>IF(AND(Red&gt;=$A19,Red&lt;$B19),D19,"")</f>
      </c>
      <c r="G19" t="s">
        <v>28</v>
      </c>
      <c r="H19">
        <f>SUM(E15:E19)</f>
        <v>0.193</v>
      </c>
    </row>
    <row r="20" spans="7:8" ht="12.75">
      <c r="G20" t="s">
        <v>29</v>
      </c>
      <c r="H20">
        <f>SUM(F15:F19)</f>
        <v>0.618</v>
      </c>
    </row>
    <row r="22" spans="7:8" ht="12.75">
      <c r="G22" t="s">
        <v>30</v>
      </c>
      <c r="H22">
        <f>H19*Red^H20*0.7^(1/3)</f>
        <v>37.322171444624715</v>
      </c>
    </row>
    <row r="23" spans="7:9" ht="15">
      <c r="G23" s="20" t="s">
        <v>31</v>
      </c>
      <c r="H23" s="20">
        <f>Nud*Lambda/D</f>
        <v>88.16260971171192</v>
      </c>
      <c r="I23" s="20" t="s">
        <v>12</v>
      </c>
    </row>
    <row r="26" spans="1:7" ht="12.75">
      <c r="A26" s="1" t="s">
        <v>32</v>
      </c>
      <c r="G26" t="s">
        <v>37</v>
      </c>
    </row>
    <row r="28" ht="13.5" thickBot="1">
      <c r="A28" t="s">
        <v>33</v>
      </c>
    </row>
    <row r="29" spans="1:4" ht="12.75">
      <c r="A29" s="2" t="s">
        <v>16</v>
      </c>
      <c r="B29" s="3" t="s">
        <v>17</v>
      </c>
      <c r="C29" s="3" t="s">
        <v>18</v>
      </c>
      <c r="D29" s="4" t="s">
        <v>3</v>
      </c>
    </row>
    <row r="30" spans="1:9" ht="12.75">
      <c r="A30" s="5">
        <v>1</v>
      </c>
      <c r="B30" s="6">
        <v>40</v>
      </c>
      <c r="C30" s="6">
        <v>0.75</v>
      </c>
      <c r="D30" s="7">
        <v>0.4</v>
      </c>
      <c r="E30">
        <f>IF(AND(Red2&gt;=$A30,Red2&lt;$B30),C30,"")</f>
      </c>
      <c r="F30">
        <f>IF(AND(Red2&gt;=$A30,Red2&lt;$B30),D30,"")</f>
      </c>
      <c r="G30" t="s">
        <v>34</v>
      </c>
      <c r="H30" s="11">
        <v>1.589E-05</v>
      </c>
      <c r="I30" t="s">
        <v>22</v>
      </c>
    </row>
    <row r="31" spans="1:9" ht="12.75">
      <c r="A31" s="5">
        <v>40</v>
      </c>
      <c r="B31" s="6">
        <v>1000</v>
      </c>
      <c r="C31" s="6">
        <v>0.51</v>
      </c>
      <c r="D31" s="7">
        <v>0.5</v>
      </c>
      <c r="E31">
        <f>IF(AND(Red2&gt;=$A31,Red2&lt;$B31),C31,"")</f>
      </c>
      <c r="F31">
        <f>IF(AND(Red2&gt;=$A31,Red2&lt;$B31),D31,"")</f>
      </c>
      <c r="G31" t="s">
        <v>23</v>
      </c>
      <c r="H31" s="11">
        <v>0.0263</v>
      </c>
      <c r="I31" t="s">
        <v>24</v>
      </c>
    </row>
    <row r="32" spans="1:6" ht="12.75">
      <c r="A32" s="5">
        <v>1000</v>
      </c>
      <c r="B32" s="15">
        <v>200000</v>
      </c>
      <c r="C32" s="6">
        <v>0.26</v>
      </c>
      <c r="D32" s="7">
        <v>0.6</v>
      </c>
      <c r="E32">
        <f>IF(AND(Red2&gt;=$A32,Red2&lt;$B32),C32,"")</f>
        <v>0.26</v>
      </c>
      <c r="F32">
        <f>IF(AND(Red2&gt;=$A32,Red2&lt;$B32),D32,"")</f>
        <v>0.6</v>
      </c>
    </row>
    <row r="33" spans="1:8" ht="13.5" thickBot="1">
      <c r="A33" s="16">
        <v>200000</v>
      </c>
      <c r="B33" s="17">
        <v>1000000</v>
      </c>
      <c r="C33" s="18">
        <v>0.076</v>
      </c>
      <c r="D33" s="19">
        <v>0.7</v>
      </c>
      <c r="E33">
        <f>IF(AND(Red2&gt;=$A33,Red2&lt;$B33),C33,"")</f>
      </c>
      <c r="F33">
        <f>IF(AND(Red2&gt;=$A33,Red2&lt;$B33),D33,"")</f>
      </c>
      <c r="G33" t="s">
        <v>25</v>
      </c>
      <c r="H33">
        <f>vinf*D/Ni2</f>
        <v>7992.448080553808</v>
      </c>
    </row>
    <row r="34" spans="1:8" ht="12.75">
      <c r="A34" s="14"/>
      <c r="B34" s="14"/>
      <c r="C34" s="14"/>
      <c r="D34" s="14"/>
      <c r="E34">
        <f>IF(AND(Red&gt;=A34,Red&lt;B34),C34,"")</f>
      </c>
      <c r="F34">
        <f>IF(AND(Red&gt;=$A34,Red&lt;$B34),D34,"")</f>
      </c>
      <c r="G34" t="s">
        <v>28</v>
      </c>
      <c r="H34">
        <f>SUM(E30:E34)</f>
        <v>0.26</v>
      </c>
    </row>
    <row r="35" spans="7:8" ht="12.75">
      <c r="G35" t="s">
        <v>29</v>
      </c>
      <c r="H35">
        <f>SUM(F30:F34)</f>
        <v>0.6</v>
      </c>
    </row>
    <row r="37" spans="7:8" ht="12.75">
      <c r="G37" t="s">
        <v>30</v>
      </c>
      <c r="H37">
        <f>H34*Red2^H35*0.7^(0.37)</f>
        <v>50.0342641491171</v>
      </c>
    </row>
    <row r="38" spans="7:9" ht="15">
      <c r="G38" s="20" t="s">
        <v>35</v>
      </c>
      <c r="H38" s="20">
        <f>Nud2*Lambda2/D</f>
        <v>103.61426355289603</v>
      </c>
      <c r="I38" s="20" t="s">
        <v>12</v>
      </c>
    </row>
    <row r="42" ht="12.75">
      <c r="A42" s="1" t="s">
        <v>36</v>
      </c>
    </row>
    <row r="46" spans="1:2" ht="12.75">
      <c r="A46" t="s">
        <v>30</v>
      </c>
      <c r="B46">
        <f>0.3+0.62*Red^0.5*0.7^(1/3)/((1+(0.4/0.7)^(2/3))^(1/4))*(1+(Red/28200)^(5/8))^(4/5)</f>
        <v>49.06819397384032</v>
      </c>
    </row>
    <row r="47" spans="1:3" ht="15">
      <c r="A47" s="20" t="s">
        <v>38</v>
      </c>
      <c r="B47" s="20">
        <f>Nud3*Lambda/D</f>
        <v>115.90911962324486</v>
      </c>
      <c r="C47" s="20" t="s">
        <v>12</v>
      </c>
    </row>
  </sheetData>
  <printOptions/>
  <pageMargins left="0.75" right="0.75" top="1" bottom="1" header="0.5" footer="0.5"/>
  <pageSetup horizontalDpi="1200" verticalDpi="1200" orientation="portrait" paperSize="9" r:id="rId4"/>
  <legacyDrawing r:id="rId3"/>
  <oleObjects>
    <oleObject progId="Equation.3" shapeId="14566941" r:id="rId1"/>
    <oleObject progId="Equation.3" shapeId="1464335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2010-03-25T12:00:20Z</dcterms:created>
  <dcterms:modified xsi:type="dcterms:W3CDTF">2010-03-25T12:32:55Z</dcterms:modified>
  <cp:category/>
  <cp:version/>
  <cp:contentType/>
  <cp:contentStatus/>
</cp:coreProperties>
</file>