
<file path=[Content_Types].xml><?xml version="1.0" encoding="utf-8"?>
<Types xmlns="http://schemas.openxmlformats.org/package/2006/content-types">
  <Default Extension="bin" ContentType="application/vnd.openxmlformats-officedocument.oleObject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Farina\Corsi\Fisica-Tecnica-Ambientale-2016\Lezioni\"/>
    </mc:Choice>
  </mc:AlternateContent>
  <bookViews>
    <workbookView xWindow="2064" yWindow="0" windowWidth="11232" windowHeight="6204" activeTab="1"/>
  </bookViews>
  <sheets>
    <sheet name="Sheet1" sheetId="1" r:id="rId1"/>
    <sheet name="Sheet2" sheetId="2" r:id="rId2"/>
  </sheets>
  <definedNames>
    <definedName name="Dv">Sheet1!$B$5</definedName>
    <definedName name="hin">Sheet2!$B$21</definedName>
    <definedName name="hout">Sheet2!$B$22</definedName>
    <definedName name="Ja">Sheet2!$B$47</definedName>
    <definedName name="L">Sheet1!$B$6</definedName>
    <definedName name="Lam_1">Sheet2!$G$18</definedName>
    <definedName name="Lam_2">Sheet2!$G$19</definedName>
    <definedName name="Lam_3">Sheet2!$G$20</definedName>
    <definedName name="Mu_1">Sheet2!$E$18</definedName>
    <definedName name="Mu_2">Sheet2!$E$19</definedName>
    <definedName name="Mu_3">Sheet2!$E$20</definedName>
    <definedName name="pve">Sheet1!$B$4</definedName>
    <definedName name="pvi">Sheet1!$B$3</definedName>
    <definedName name="pvin">Sheet2!$B$26</definedName>
    <definedName name="pvout">Sheet2!$E$26</definedName>
    <definedName name="Qpunto">Sheet2!$G$29</definedName>
    <definedName name="rhoacqua">Sheet1!$F$26</definedName>
    <definedName name="rhoaria">Sheet1!$F$25</definedName>
    <definedName name="S">Sheet2!$H$23</definedName>
    <definedName name="s_1">Sheet2!$B$18</definedName>
    <definedName name="s_2">Sheet2!$B$19</definedName>
    <definedName name="s_3">Sheet2!$B$20</definedName>
    <definedName name="Tin">Sheet2!$B$23</definedName>
    <definedName name="Tout">Sheet2!$E$23</definedName>
    <definedName name="V">Sheet1!$B$24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2" l="1"/>
  <c r="E71" i="2"/>
  <c r="E66" i="2"/>
  <c r="C60" i="2"/>
  <c r="C59" i="2"/>
  <c r="C52" i="2"/>
  <c r="C51" i="2"/>
  <c r="E33" i="2"/>
  <c r="B50" i="2"/>
  <c r="J60" i="2"/>
  <c r="B57" i="2"/>
  <c r="I20" i="2"/>
  <c r="I19" i="2"/>
  <c r="I18" i="2"/>
  <c r="H34" i="2"/>
  <c r="B47" i="2"/>
  <c r="H35" i="2" s="1"/>
  <c r="H36" i="2" s="1"/>
  <c r="H37" i="2" s="1"/>
  <c r="G29" i="2"/>
  <c r="B34" i="2" s="1"/>
  <c r="B35" i="2" s="1"/>
  <c r="B36" i="2" s="1"/>
  <c r="B37" i="2" s="1"/>
  <c r="B38" i="2" s="1"/>
  <c r="E26" i="2"/>
  <c r="B26" i="2"/>
  <c r="B48" i="2" l="1"/>
  <c r="B21" i="1"/>
  <c r="B22" i="1" s="1"/>
  <c r="B3" i="1"/>
  <c r="F25" i="1"/>
  <c r="B25" i="1" s="1"/>
  <c r="F26" i="1"/>
  <c r="B26" i="1"/>
  <c r="B20" i="1"/>
  <c r="B4" i="1"/>
</calcChain>
</file>

<file path=xl/sharedStrings.xml><?xml version="1.0" encoding="utf-8"?>
<sst xmlns="http://schemas.openxmlformats.org/spreadsheetml/2006/main" count="114" uniqueCount="73">
  <si>
    <t>Diffusione del vapore in parete monostrato</t>
  </si>
  <si>
    <t>pv,i =</t>
  </si>
  <si>
    <t>pv,e =</t>
  </si>
  <si>
    <t>Pa</t>
  </si>
  <si>
    <t>Dv =</t>
  </si>
  <si>
    <t>kg/(smPa)</t>
  </si>
  <si>
    <t>L =</t>
  </si>
  <si>
    <t>m</t>
  </si>
  <si>
    <t>j =</t>
  </si>
  <si>
    <t>kg/m2s</t>
  </si>
  <si>
    <t>mg/m2s</t>
  </si>
  <si>
    <t>mg/m2h</t>
  </si>
  <si>
    <t>V =</t>
  </si>
  <si>
    <t>m3</t>
  </si>
  <si>
    <t>Maria =</t>
  </si>
  <si>
    <t>rhoaria =</t>
  </si>
  <si>
    <t>kg/m3</t>
  </si>
  <si>
    <t>p*v = R*T</t>
  </si>
  <si>
    <t>kg</t>
  </si>
  <si>
    <t>Macqua=</t>
  </si>
  <si>
    <t>rhoacqua =</t>
  </si>
  <si>
    <t>=pv/RvT</t>
  </si>
  <si>
    <t>=pa/RaT</t>
  </si>
  <si>
    <t>rho = 1/v = p/RT</t>
  </si>
  <si>
    <t>rho = M/V</t>
  </si>
  <si>
    <t>s1 =</t>
  </si>
  <si>
    <t>s2 =</t>
  </si>
  <si>
    <t>s3 =</t>
  </si>
  <si>
    <t>Mu1 =</t>
  </si>
  <si>
    <t>Mu2 =</t>
  </si>
  <si>
    <t>Mu3 =</t>
  </si>
  <si>
    <t>Lambda1 =</t>
  </si>
  <si>
    <t>W/mK</t>
  </si>
  <si>
    <t>Lambda2 =</t>
  </si>
  <si>
    <t>Lambda3 =</t>
  </si>
  <si>
    <t>hin =</t>
  </si>
  <si>
    <t>W/m2K</t>
  </si>
  <si>
    <t>hout =</t>
  </si>
  <si>
    <t>Tin =</t>
  </si>
  <si>
    <t>°C</t>
  </si>
  <si>
    <t>Tout =</t>
  </si>
  <si>
    <t>Phi,in =</t>
  </si>
  <si>
    <t>Phi,out =</t>
  </si>
  <si>
    <t>Psat =</t>
  </si>
  <si>
    <t>Psat,in =</t>
  </si>
  <si>
    <t>Psat,out =</t>
  </si>
  <si>
    <t>Pv,in =</t>
  </si>
  <si>
    <t>Pv,out =</t>
  </si>
  <si>
    <t>S =</t>
  </si>
  <si>
    <t>m2</t>
  </si>
  <si>
    <t>Qpunto =</t>
  </si>
  <si>
    <t>W</t>
  </si>
  <si>
    <t>Tp,in =</t>
  </si>
  <si>
    <t>T1 =</t>
  </si>
  <si>
    <t>T2 =</t>
  </si>
  <si>
    <t>Tp,out =</t>
  </si>
  <si>
    <t>T,out =</t>
  </si>
  <si>
    <r>
      <t>J</t>
    </r>
    <r>
      <rPr>
        <vertAlign val="subscript"/>
        <sz val="10"/>
        <color theme="1"/>
        <rFont val="Arial"/>
        <family val="2"/>
      </rPr>
      <t>A</t>
    </r>
    <r>
      <rPr>
        <sz val="10"/>
        <color theme="1"/>
        <rFont val="Arial"/>
        <family val="2"/>
      </rPr>
      <t xml:space="preserve"> =</t>
    </r>
  </si>
  <si>
    <t>kg/h</t>
  </si>
  <si>
    <t>g/h</t>
  </si>
  <si>
    <t>pv1 =</t>
  </si>
  <si>
    <t>pv,in =</t>
  </si>
  <si>
    <t>pv2 =</t>
  </si>
  <si>
    <t>pv,out =</t>
  </si>
  <si>
    <t>Mu*s</t>
  </si>
  <si>
    <t>psat,in =</t>
  </si>
  <si>
    <t>T,in</t>
  </si>
  <si>
    <t>Ja = 0</t>
  </si>
  <si>
    <t>Ja,in</t>
  </si>
  <si>
    <t>Ja,out</t>
  </si>
  <si>
    <t>Ja,cond = Ja,in - Ja,out</t>
  </si>
  <si>
    <t>=</t>
  </si>
  <si>
    <t>Jcond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</si>
</sst>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E50BA7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1" fontId="0" fillId="0" borderId="0" xfId="0" applyNumberFormat="1"/>
    <xf numFmtId="0" fontId="0" fillId="0" borderId="0" xfId="0" quotePrefix="1"/>
    <xf numFmtId="168" fontId="0" fillId="0" borderId="0" xfId="0" applyNumberForma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0B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w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</xdr:colOff>
      <xdr:row>1</xdr:row>
      <xdr:rowOff>99060</xdr:rowOff>
    </xdr:from>
    <xdr:to>
      <xdr:col>5</xdr:col>
      <xdr:colOff>68580</xdr:colOff>
      <xdr:row>15</xdr:row>
      <xdr:rowOff>152400</xdr:rowOff>
    </xdr:to>
    <xdr:sp macro="" textlink="">
      <xdr:nvSpPr>
        <xdr:cNvPr id="1026" name="AutoShape 2"/>
        <xdr:cNvSpPr>
          <a:spLocks noChangeShapeType="1"/>
        </xdr:cNvSpPr>
      </xdr:nvSpPr>
      <xdr:spPr bwMode="auto">
        <a:xfrm flipH="1">
          <a:off x="3101340" y="266700"/>
          <a:ext cx="15240" cy="2400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426720</xdr:colOff>
      <xdr:row>1</xdr:row>
      <xdr:rowOff>99060</xdr:rowOff>
    </xdr:from>
    <xdr:to>
      <xdr:col>6</xdr:col>
      <xdr:colOff>449580</xdr:colOff>
      <xdr:row>15</xdr:row>
      <xdr:rowOff>152400</xdr:rowOff>
    </xdr:to>
    <xdr:sp macro="" textlink="">
      <xdr:nvSpPr>
        <xdr:cNvPr id="1027" name="AutoShape 3"/>
        <xdr:cNvSpPr>
          <a:spLocks noChangeShapeType="1"/>
        </xdr:cNvSpPr>
      </xdr:nvSpPr>
      <xdr:spPr bwMode="auto">
        <a:xfrm flipH="1">
          <a:off x="4084320" y="266700"/>
          <a:ext cx="22860" cy="2400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68580</xdr:colOff>
      <xdr:row>1</xdr:row>
      <xdr:rowOff>99060</xdr:rowOff>
    </xdr:from>
    <xdr:to>
      <xdr:col>6</xdr:col>
      <xdr:colOff>449580</xdr:colOff>
      <xdr:row>2</xdr:row>
      <xdr:rowOff>0</xdr:rowOff>
    </xdr:to>
    <xdr:sp macro="" textlink="">
      <xdr:nvSpPr>
        <xdr:cNvPr id="1028" name="Freeform 4"/>
        <xdr:cNvSpPr>
          <a:spLocks/>
        </xdr:cNvSpPr>
      </xdr:nvSpPr>
      <xdr:spPr bwMode="auto">
        <a:xfrm>
          <a:off x="3116580" y="266700"/>
          <a:ext cx="990600" cy="68580"/>
        </a:xfrm>
        <a:custGeom>
          <a:avLst/>
          <a:gdLst>
            <a:gd name="T0" fmla="*/ 0 w 1125"/>
            <a:gd name="T1" fmla="*/ 5 h 110"/>
            <a:gd name="T2" fmla="*/ 255 w 1125"/>
            <a:gd name="T3" fmla="*/ 110 h 110"/>
            <a:gd name="T4" fmla="*/ 525 w 1125"/>
            <a:gd name="T5" fmla="*/ 5 h 110"/>
            <a:gd name="T6" fmla="*/ 840 w 1125"/>
            <a:gd name="T7" fmla="*/ 110 h 110"/>
            <a:gd name="T8" fmla="*/ 1125 w 1125"/>
            <a:gd name="T9" fmla="*/ 5 h 11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125" h="110">
              <a:moveTo>
                <a:pt x="0" y="5"/>
              </a:moveTo>
              <a:cubicBezTo>
                <a:pt x="84" y="57"/>
                <a:pt x="168" y="110"/>
                <a:pt x="255" y="110"/>
              </a:cubicBezTo>
              <a:cubicBezTo>
                <a:pt x="342" y="110"/>
                <a:pt x="428" y="5"/>
                <a:pt x="525" y="5"/>
              </a:cubicBezTo>
              <a:cubicBezTo>
                <a:pt x="622" y="5"/>
                <a:pt x="740" y="110"/>
                <a:pt x="840" y="110"/>
              </a:cubicBezTo>
              <a:cubicBezTo>
                <a:pt x="940" y="110"/>
                <a:pt x="1035" y="0"/>
                <a:pt x="1125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68580</xdr:colOff>
      <xdr:row>15</xdr:row>
      <xdr:rowOff>152400</xdr:rowOff>
    </xdr:from>
    <xdr:to>
      <xdr:col>6</xdr:col>
      <xdr:colOff>426720</xdr:colOff>
      <xdr:row>16</xdr:row>
      <xdr:rowOff>60960</xdr:rowOff>
    </xdr:to>
    <xdr:sp macro="" textlink="">
      <xdr:nvSpPr>
        <xdr:cNvPr id="1029" name="Freeform 5"/>
        <xdr:cNvSpPr>
          <a:spLocks/>
        </xdr:cNvSpPr>
      </xdr:nvSpPr>
      <xdr:spPr bwMode="auto">
        <a:xfrm>
          <a:off x="3116580" y="2667000"/>
          <a:ext cx="967740" cy="76200"/>
        </a:xfrm>
        <a:custGeom>
          <a:avLst/>
          <a:gdLst>
            <a:gd name="T0" fmla="*/ 0 w 1125"/>
            <a:gd name="T1" fmla="*/ 5 h 110"/>
            <a:gd name="T2" fmla="*/ 255 w 1125"/>
            <a:gd name="T3" fmla="*/ 110 h 110"/>
            <a:gd name="T4" fmla="*/ 525 w 1125"/>
            <a:gd name="T5" fmla="*/ 5 h 110"/>
            <a:gd name="T6" fmla="*/ 840 w 1125"/>
            <a:gd name="T7" fmla="*/ 110 h 110"/>
            <a:gd name="T8" fmla="*/ 1125 w 1125"/>
            <a:gd name="T9" fmla="*/ 5 h 110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</a:cxnLst>
          <a:rect l="0" t="0" r="r" b="b"/>
          <a:pathLst>
            <a:path w="1125" h="110">
              <a:moveTo>
                <a:pt x="0" y="5"/>
              </a:moveTo>
              <a:cubicBezTo>
                <a:pt x="84" y="57"/>
                <a:pt x="168" y="110"/>
                <a:pt x="255" y="110"/>
              </a:cubicBezTo>
              <a:cubicBezTo>
                <a:pt x="342" y="110"/>
                <a:pt x="428" y="5"/>
                <a:pt x="525" y="5"/>
              </a:cubicBezTo>
              <a:cubicBezTo>
                <a:pt x="622" y="5"/>
                <a:pt x="740" y="110"/>
                <a:pt x="840" y="110"/>
              </a:cubicBezTo>
              <a:cubicBezTo>
                <a:pt x="940" y="110"/>
                <a:pt x="1035" y="0"/>
                <a:pt x="1125" y="5"/>
              </a:cubicBezTo>
            </a:path>
          </a:pathLst>
        </a:cu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426720</xdr:colOff>
      <xdr:row>5</xdr:row>
      <xdr:rowOff>114300</xdr:rowOff>
    </xdr:from>
    <xdr:to>
      <xdr:col>6</xdr:col>
      <xdr:colOff>510540</xdr:colOff>
      <xdr:row>17</xdr:row>
      <xdr:rowOff>15240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1645920" y="952500"/>
          <a:ext cx="2522220" cy="1912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100" b="1" i="0" u="none" strike="noStrike" baseline="0">
              <a:solidFill>
                <a:srgbClr val="000000"/>
              </a:solidFill>
              <a:latin typeface="Calibri"/>
            </a:rPr>
            <a:t>Interno</a:t>
          </a: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</a:rPr>
            <a:t>Ti = 20°C</a:t>
          </a: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 Greek"/>
            </a:rPr>
            <a:t>φ</a:t>
          </a:r>
          <a:r>
            <a:rPr lang="it-IT" sz="1100" b="0" i="0" u="none" strike="noStrike" baseline="0">
              <a:solidFill>
                <a:srgbClr val="000000"/>
              </a:solidFill>
              <a:latin typeface="Calibri"/>
            </a:rPr>
            <a:t>i = 0.4 (40%)</a:t>
          </a: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</a:rPr>
            <a:t>pv</a:t>
          </a:r>
          <a:r>
            <a:rPr lang="it-IT" sz="11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,</a:t>
          </a:r>
          <a:r>
            <a:rPr lang="it-IT" sz="1100" b="0" i="0" u="none" strike="noStrike" baseline="0">
              <a:solidFill>
                <a:srgbClr val="000000"/>
              </a:solidFill>
              <a:latin typeface="Calibri"/>
              <a:cs typeface="Times New Roman"/>
            </a:rPr>
            <a:t>i = </a:t>
          </a:r>
          <a:r>
            <a:rPr lang="it-IT" sz="1100" b="0" i="0" u="none" strike="noStrike" baseline="0">
              <a:solidFill>
                <a:srgbClr val="000000"/>
              </a:solidFill>
              <a:latin typeface="Calibri Greek"/>
              <a:cs typeface="Times New Roman"/>
            </a:rPr>
            <a:t>φ</a:t>
          </a:r>
          <a:r>
            <a:rPr lang="it-IT" sz="1100" b="0" i="0" u="none" strike="noStrike" baseline="0">
              <a:solidFill>
                <a:srgbClr val="000000"/>
              </a:solidFill>
              <a:latin typeface="Calibri"/>
              <a:cs typeface="Times New Roman"/>
            </a:rPr>
            <a:t>i * psat(20°C)</a:t>
          </a:r>
          <a:endParaRPr lang="it-I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563880</xdr:colOff>
      <xdr:row>5</xdr:row>
      <xdr:rowOff>152400</xdr:rowOff>
    </xdr:from>
    <xdr:to>
      <xdr:col>9</xdr:col>
      <xdr:colOff>419100</xdr:colOff>
      <xdr:row>12</xdr:row>
      <xdr:rowOff>7620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4221480" y="990600"/>
          <a:ext cx="168402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1100" b="1" i="0" u="none" strike="noStrike" baseline="0">
              <a:solidFill>
                <a:srgbClr val="000000"/>
              </a:solidFill>
              <a:latin typeface="Calibri"/>
            </a:rPr>
            <a:t>Esterno</a:t>
          </a:r>
          <a:endParaRPr lang="it-IT" sz="11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</a:rPr>
            <a:t>Te = 0°C</a:t>
          </a: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 Greek"/>
            </a:rPr>
            <a:t>φ</a:t>
          </a:r>
          <a:r>
            <a:rPr lang="it-IT" sz="1100" b="0" i="0" u="none" strike="noStrike" baseline="0">
              <a:solidFill>
                <a:srgbClr val="000000"/>
              </a:solidFill>
              <a:latin typeface="Calibri"/>
            </a:rPr>
            <a:t>e = 1 (100%)</a:t>
          </a: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</a:rPr>
            <a:t>pv,e = </a:t>
          </a:r>
          <a:r>
            <a:rPr lang="it-IT" sz="1100" b="0" i="0" u="none" strike="noStrike" baseline="0">
              <a:solidFill>
                <a:srgbClr val="000000"/>
              </a:solidFill>
              <a:latin typeface="Calibri Greek"/>
            </a:rPr>
            <a:t>φ</a:t>
          </a:r>
          <a:r>
            <a:rPr lang="it-IT" sz="1100" b="0" i="0" u="none" strike="noStrike" baseline="0">
              <a:solidFill>
                <a:srgbClr val="000000"/>
              </a:solidFill>
              <a:latin typeface="Calibri"/>
            </a:rPr>
            <a:t>e * psat(0°C)</a:t>
          </a:r>
          <a:endParaRPr lang="it-I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5</xdr:col>
      <xdr:colOff>53340</xdr:colOff>
      <xdr:row>16</xdr:row>
      <xdr:rowOff>114300</xdr:rowOff>
    </xdr:from>
    <xdr:to>
      <xdr:col>5</xdr:col>
      <xdr:colOff>53340</xdr:colOff>
      <xdr:row>20</xdr:row>
      <xdr:rowOff>30480</xdr:rowOff>
    </xdr:to>
    <xdr:sp macro="" textlink="">
      <xdr:nvSpPr>
        <xdr:cNvPr id="1032" name="AutoShape 8"/>
        <xdr:cNvSpPr>
          <a:spLocks noChangeShapeType="1"/>
        </xdr:cNvSpPr>
      </xdr:nvSpPr>
      <xdr:spPr bwMode="auto">
        <a:xfrm>
          <a:off x="3101340" y="2796540"/>
          <a:ext cx="0" cy="58674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426720</xdr:colOff>
      <xdr:row>16</xdr:row>
      <xdr:rowOff>114300</xdr:rowOff>
    </xdr:from>
    <xdr:to>
      <xdr:col>6</xdr:col>
      <xdr:colOff>426720</xdr:colOff>
      <xdr:row>20</xdr:row>
      <xdr:rowOff>30480</xdr:rowOff>
    </xdr:to>
    <xdr:sp macro="" textlink="">
      <xdr:nvSpPr>
        <xdr:cNvPr id="1033" name="AutoShape 9"/>
        <xdr:cNvSpPr>
          <a:spLocks noChangeShapeType="1"/>
        </xdr:cNvSpPr>
      </xdr:nvSpPr>
      <xdr:spPr bwMode="auto">
        <a:xfrm>
          <a:off x="4084320" y="2796540"/>
          <a:ext cx="0" cy="58674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563880</xdr:colOff>
      <xdr:row>19</xdr:row>
      <xdr:rowOff>91440</xdr:rowOff>
    </xdr:from>
    <xdr:to>
      <xdr:col>6</xdr:col>
      <xdr:colOff>426720</xdr:colOff>
      <xdr:row>19</xdr:row>
      <xdr:rowOff>91440</xdr:rowOff>
    </xdr:to>
    <xdr:sp macro="" textlink="">
      <xdr:nvSpPr>
        <xdr:cNvPr id="1034" name="AutoShape 10"/>
        <xdr:cNvSpPr>
          <a:spLocks noChangeShapeType="1"/>
        </xdr:cNvSpPr>
      </xdr:nvSpPr>
      <xdr:spPr bwMode="auto">
        <a:xfrm>
          <a:off x="3611880" y="3276600"/>
          <a:ext cx="47244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45720</xdr:colOff>
      <xdr:row>19</xdr:row>
      <xdr:rowOff>91440</xdr:rowOff>
    </xdr:from>
    <xdr:to>
      <xdr:col>5</xdr:col>
      <xdr:colOff>548640</xdr:colOff>
      <xdr:row>19</xdr:row>
      <xdr:rowOff>91440</xdr:rowOff>
    </xdr:to>
    <xdr:sp macro="" textlink="">
      <xdr:nvSpPr>
        <xdr:cNvPr id="1035" name="AutoShape 11"/>
        <xdr:cNvSpPr>
          <a:spLocks noChangeShapeType="1"/>
        </xdr:cNvSpPr>
      </xdr:nvSpPr>
      <xdr:spPr bwMode="auto">
        <a:xfrm flipH="1">
          <a:off x="3093720" y="3276600"/>
          <a:ext cx="50292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320040</xdr:colOff>
      <xdr:row>18</xdr:row>
      <xdr:rowOff>15240</xdr:rowOff>
    </xdr:from>
    <xdr:to>
      <xdr:col>6</xdr:col>
      <xdr:colOff>228600</xdr:colOff>
      <xdr:row>19</xdr:row>
      <xdr:rowOff>144780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3368040" y="3032760"/>
          <a:ext cx="518160" cy="2971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</a:rPr>
            <a:t>L</a:t>
          </a:r>
          <a:endParaRPr lang="it-I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it-IT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160020</xdr:colOff>
          <xdr:row>11</xdr:row>
          <xdr:rowOff>53340</xdr:rowOff>
        </xdr:from>
        <xdr:to>
          <xdr:col>4</xdr:col>
          <xdr:colOff>137160</xdr:colOff>
          <xdr:row>18</xdr:row>
          <xdr:rowOff>76200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7</xdr:col>
      <xdr:colOff>152400</xdr:colOff>
      <xdr:row>16</xdr:row>
      <xdr:rowOff>7543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7640"/>
          <a:ext cx="4907280" cy="252214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27</xdr:row>
          <xdr:rowOff>0</xdr:rowOff>
        </xdr:from>
        <xdr:to>
          <xdr:col>4</xdr:col>
          <xdr:colOff>542134</xdr:colOff>
          <xdr:row>31</xdr:row>
          <xdr:rowOff>106680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39</xdr:row>
          <xdr:rowOff>0</xdr:rowOff>
        </xdr:from>
        <xdr:to>
          <xdr:col>7</xdr:col>
          <xdr:colOff>480060</xdr:colOff>
          <xdr:row>45</xdr:row>
          <xdr:rowOff>22860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76200</xdr:colOff>
      <xdr:row>48</xdr:row>
      <xdr:rowOff>160020</xdr:rowOff>
    </xdr:from>
    <xdr:to>
      <xdr:col>3</xdr:col>
      <xdr:colOff>426720</xdr:colOff>
      <xdr:row>60</xdr:row>
      <xdr:rowOff>152400</xdr:rowOff>
    </xdr:to>
    <xdr:sp macro="" textlink="">
      <xdr:nvSpPr>
        <xdr:cNvPr id="5" name="Rectangle 4"/>
        <xdr:cNvSpPr/>
      </xdr:nvSpPr>
      <xdr:spPr>
        <a:xfrm>
          <a:off x="2194560" y="8267700"/>
          <a:ext cx="350520" cy="20040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3</xdr:col>
      <xdr:colOff>434340</xdr:colOff>
      <xdr:row>48</xdr:row>
      <xdr:rowOff>160020</xdr:rowOff>
    </xdr:from>
    <xdr:to>
      <xdr:col>5</xdr:col>
      <xdr:colOff>457200</xdr:colOff>
      <xdr:row>60</xdr:row>
      <xdr:rowOff>152400</xdr:rowOff>
    </xdr:to>
    <xdr:sp macro="" textlink="">
      <xdr:nvSpPr>
        <xdr:cNvPr id="10" name="Rectangle 9"/>
        <xdr:cNvSpPr/>
      </xdr:nvSpPr>
      <xdr:spPr>
        <a:xfrm>
          <a:off x="2552700" y="8267700"/>
          <a:ext cx="1242060" cy="200406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5</xdr:col>
      <xdr:colOff>464820</xdr:colOff>
      <xdr:row>48</xdr:row>
      <xdr:rowOff>160020</xdr:rowOff>
    </xdr:from>
    <xdr:to>
      <xdr:col>7</xdr:col>
      <xdr:colOff>289560</xdr:colOff>
      <xdr:row>60</xdr:row>
      <xdr:rowOff>152400</xdr:rowOff>
    </xdr:to>
    <xdr:sp macro="" textlink="">
      <xdr:nvSpPr>
        <xdr:cNvPr id="11" name="Rectangle 10"/>
        <xdr:cNvSpPr/>
      </xdr:nvSpPr>
      <xdr:spPr>
        <a:xfrm>
          <a:off x="3811923" y="8420955"/>
          <a:ext cx="1241917" cy="204337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53340</xdr:colOff>
      <xdr:row>56</xdr:row>
      <xdr:rowOff>91440</xdr:rowOff>
    </xdr:from>
    <xdr:to>
      <xdr:col>3</xdr:col>
      <xdr:colOff>68580</xdr:colOff>
      <xdr:row>56</xdr:row>
      <xdr:rowOff>91440</xdr:rowOff>
    </xdr:to>
    <xdr:cxnSp macro="">
      <xdr:nvCxnSpPr>
        <xdr:cNvPr id="7" name="Straight Connector 6"/>
        <xdr:cNvCxnSpPr/>
      </xdr:nvCxnSpPr>
      <xdr:spPr>
        <a:xfrm>
          <a:off x="1562100" y="9540240"/>
          <a:ext cx="62484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297180</xdr:colOff>
      <xdr:row>59</xdr:row>
      <xdr:rowOff>91440</xdr:rowOff>
    </xdr:from>
    <xdr:to>
      <xdr:col>8</xdr:col>
      <xdr:colOff>7620</xdr:colOff>
      <xdr:row>59</xdr:row>
      <xdr:rowOff>91440</xdr:rowOff>
    </xdr:to>
    <xdr:cxnSp macro="">
      <xdr:nvCxnSpPr>
        <xdr:cNvPr id="14" name="Straight Connector 13"/>
        <xdr:cNvCxnSpPr/>
      </xdr:nvCxnSpPr>
      <xdr:spPr>
        <a:xfrm>
          <a:off x="5052060" y="10043160"/>
          <a:ext cx="32004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53340</xdr:colOff>
      <xdr:row>56</xdr:row>
      <xdr:rowOff>90066</xdr:rowOff>
    </xdr:from>
    <xdr:to>
      <xdr:col>5</xdr:col>
      <xdr:colOff>477140</xdr:colOff>
      <xdr:row>59</xdr:row>
      <xdr:rowOff>1402</xdr:rowOff>
    </xdr:to>
    <xdr:cxnSp macro="">
      <xdr:nvCxnSpPr>
        <xdr:cNvPr id="16" name="Straight Connector 15"/>
        <xdr:cNvCxnSpPr/>
      </xdr:nvCxnSpPr>
      <xdr:spPr>
        <a:xfrm>
          <a:off x="2176947" y="9596328"/>
          <a:ext cx="1647996" cy="417254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</xdr:colOff>
      <xdr:row>49</xdr:row>
      <xdr:rowOff>106680</xdr:rowOff>
    </xdr:from>
    <xdr:to>
      <xdr:col>3</xdr:col>
      <xdr:colOff>76200</xdr:colOff>
      <xdr:row>50</xdr:row>
      <xdr:rowOff>76200</xdr:rowOff>
    </xdr:to>
    <xdr:cxnSp macro="">
      <xdr:nvCxnSpPr>
        <xdr:cNvPr id="19" name="Straight Connector 18"/>
        <xdr:cNvCxnSpPr/>
      </xdr:nvCxnSpPr>
      <xdr:spPr>
        <a:xfrm>
          <a:off x="1562100" y="8382000"/>
          <a:ext cx="632460" cy="13716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</xdr:colOff>
      <xdr:row>50</xdr:row>
      <xdr:rowOff>83820</xdr:rowOff>
    </xdr:from>
    <xdr:to>
      <xdr:col>3</xdr:col>
      <xdr:colOff>426720</xdr:colOff>
      <xdr:row>50</xdr:row>
      <xdr:rowOff>129540</xdr:rowOff>
    </xdr:to>
    <xdr:cxnSp macro="">
      <xdr:nvCxnSpPr>
        <xdr:cNvPr id="22" name="Straight Connector 21"/>
        <xdr:cNvCxnSpPr/>
      </xdr:nvCxnSpPr>
      <xdr:spPr>
        <a:xfrm>
          <a:off x="2194560" y="8526780"/>
          <a:ext cx="350520" cy="4572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419100</xdr:colOff>
      <xdr:row>50</xdr:row>
      <xdr:rowOff>129540</xdr:rowOff>
    </xdr:from>
    <xdr:to>
      <xdr:col>5</xdr:col>
      <xdr:colOff>464820</xdr:colOff>
      <xdr:row>59</xdr:row>
      <xdr:rowOff>7620</xdr:rowOff>
    </xdr:to>
    <xdr:cxnSp macro="">
      <xdr:nvCxnSpPr>
        <xdr:cNvPr id="24" name="Straight Connector 23"/>
        <xdr:cNvCxnSpPr/>
      </xdr:nvCxnSpPr>
      <xdr:spPr>
        <a:xfrm>
          <a:off x="2537460" y="8572500"/>
          <a:ext cx="1264920" cy="138684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434340</xdr:colOff>
      <xdr:row>58</xdr:row>
      <xdr:rowOff>160020</xdr:rowOff>
    </xdr:from>
    <xdr:to>
      <xdr:col>7</xdr:col>
      <xdr:colOff>297180</xdr:colOff>
      <xdr:row>59</xdr:row>
      <xdr:rowOff>68580</xdr:rowOff>
    </xdr:to>
    <xdr:cxnSp macro="">
      <xdr:nvCxnSpPr>
        <xdr:cNvPr id="26" name="Straight Connector 25"/>
        <xdr:cNvCxnSpPr/>
      </xdr:nvCxnSpPr>
      <xdr:spPr>
        <a:xfrm>
          <a:off x="3771900" y="9944100"/>
          <a:ext cx="1280160" cy="7620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266700</xdr:colOff>
      <xdr:row>59</xdr:row>
      <xdr:rowOff>68580</xdr:rowOff>
    </xdr:from>
    <xdr:to>
      <xdr:col>8</xdr:col>
      <xdr:colOff>7620</xdr:colOff>
      <xdr:row>59</xdr:row>
      <xdr:rowOff>91440</xdr:rowOff>
    </xdr:to>
    <xdr:cxnSp macro="">
      <xdr:nvCxnSpPr>
        <xdr:cNvPr id="29" name="Straight Connector 28"/>
        <xdr:cNvCxnSpPr/>
      </xdr:nvCxnSpPr>
      <xdr:spPr>
        <a:xfrm>
          <a:off x="5021580" y="10020300"/>
          <a:ext cx="350520" cy="22860"/>
        </a:xfrm>
        <a:prstGeom prst="line">
          <a:avLst/>
        </a:prstGeom>
        <a:ln w="28575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313346</xdr:colOff>
      <xdr:row>48</xdr:row>
      <xdr:rowOff>163794</xdr:rowOff>
    </xdr:from>
    <xdr:to>
      <xdr:col>5</xdr:col>
      <xdr:colOff>313346</xdr:colOff>
      <xdr:row>60</xdr:row>
      <xdr:rowOff>142431</xdr:rowOff>
    </xdr:to>
    <xdr:cxnSp macro="">
      <xdr:nvCxnSpPr>
        <xdr:cNvPr id="31" name="Straight Connector 30"/>
        <xdr:cNvCxnSpPr/>
      </xdr:nvCxnSpPr>
      <xdr:spPr>
        <a:xfrm>
          <a:off x="3660449" y="8424729"/>
          <a:ext cx="0" cy="2029627"/>
        </a:xfrm>
        <a:prstGeom prst="line">
          <a:avLst/>
        </a:prstGeom>
        <a:ln w="28575">
          <a:solidFill>
            <a:srgbClr val="00B0F0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38457</xdr:colOff>
      <xdr:row>48</xdr:row>
      <xdr:rowOff>159521</xdr:rowOff>
    </xdr:from>
    <xdr:to>
      <xdr:col>7</xdr:col>
      <xdr:colOff>38457</xdr:colOff>
      <xdr:row>60</xdr:row>
      <xdr:rowOff>138158</xdr:rowOff>
    </xdr:to>
    <xdr:cxnSp macro="">
      <xdr:nvCxnSpPr>
        <xdr:cNvPr id="33" name="Straight Connector 32"/>
        <xdr:cNvCxnSpPr/>
      </xdr:nvCxnSpPr>
      <xdr:spPr>
        <a:xfrm>
          <a:off x="4802737" y="8420456"/>
          <a:ext cx="0" cy="2029627"/>
        </a:xfrm>
        <a:prstGeom prst="line">
          <a:avLst/>
        </a:prstGeom>
        <a:ln w="28575">
          <a:solidFill>
            <a:srgbClr val="00B0F0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440109</xdr:colOff>
      <xdr:row>48</xdr:row>
      <xdr:rowOff>162370</xdr:rowOff>
    </xdr:from>
    <xdr:to>
      <xdr:col>3</xdr:col>
      <xdr:colOff>440109</xdr:colOff>
      <xdr:row>60</xdr:row>
      <xdr:rowOff>141007</xdr:rowOff>
    </xdr:to>
    <xdr:cxnSp macro="">
      <xdr:nvCxnSpPr>
        <xdr:cNvPr id="34" name="Straight Connector 33"/>
        <xdr:cNvCxnSpPr/>
      </xdr:nvCxnSpPr>
      <xdr:spPr>
        <a:xfrm>
          <a:off x="2562315" y="8423305"/>
          <a:ext cx="0" cy="2029627"/>
        </a:xfrm>
        <a:prstGeom prst="line">
          <a:avLst/>
        </a:prstGeom>
        <a:ln w="38100">
          <a:solidFill>
            <a:srgbClr val="E50BA7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454993</xdr:colOff>
      <xdr:row>59</xdr:row>
      <xdr:rowOff>8333</xdr:rowOff>
    </xdr:from>
    <xdr:to>
      <xdr:col>7</xdr:col>
      <xdr:colOff>296929</xdr:colOff>
      <xdr:row>59</xdr:row>
      <xdr:rowOff>93014</xdr:rowOff>
    </xdr:to>
    <xdr:cxnSp macro="">
      <xdr:nvCxnSpPr>
        <xdr:cNvPr id="41" name="Straight Connector 40"/>
        <xdr:cNvCxnSpPr/>
      </xdr:nvCxnSpPr>
      <xdr:spPr>
        <a:xfrm>
          <a:off x="3785613" y="9985882"/>
          <a:ext cx="1258612" cy="84681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93689</xdr:colOff>
      <xdr:row>54</xdr:row>
      <xdr:rowOff>31229</xdr:rowOff>
    </xdr:from>
    <xdr:to>
      <xdr:col>3</xdr:col>
      <xdr:colOff>18737</xdr:colOff>
      <xdr:row>54</xdr:row>
      <xdr:rowOff>156147</xdr:rowOff>
    </xdr:to>
    <xdr:sp macro="" textlink="">
      <xdr:nvSpPr>
        <xdr:cNvPr id="2056" name="Right Arrow 2055"/>
        <xdr:cNvSpPr/>
      </xdr:nvSpPr>
      <xdr:spPr>
        <a:xfrm>
          <a:off x="1605197" y="9200213"/>
          <a:ext cx="537147" cy="12491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7</xdr:col>
      <xdr:colOff>327285</xdr:colOff>
      <xdr:row>54</xdr:row>
      <xdr:rowOff>46220</xdr:rowOff>
    </xdr:from>
    <xdr:to>
      <xdr:col>8</xdr:col>
      <xdr:colOff>99934</xdr:colOff>
      <xdr:row>54</xdr:row>
      <xdr:rowOff>137410</xdr:rowOff>
    </xdr:to>
    <xdr:sp macro="" textlink="">
      <xdr:nvSpPr>
        <xdr:cNvPr id="45" name="Right Arrow 44"/>
        <xdr:cNvSpPr/>
      </xdr:nvSpPr>
      <xdr:spPr>
        <a:xfrm>
          <a:off x="5092908" y="9215204"/>
          <a:ext cx="384747" cy="9119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62334</xdr:colOff>
          <xdr:row>63</xdr:row>
          <xdr:rowOff>137410</xdr:rowOff>
        </xdr:from>
        <xdr:to>
          <xdr:col>3</xdr:col>
          <xdr:colOff>462196</xdr:colOff>
          <xdr:row>67</xdr:row>
          <xdr:rowOff>83320</xdr:rowOff>
        </xdr:to>
        <xdr:sp macro="" textlink="">
          <xdr:nvSpPr>
            <xdr:cNvPr id="2057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68704</xdr:colOff>
          <xdr:row>68</xdr:row>
          <xdr:rowOff>125294</xdr:rowOff>
        </xdr:from>
        <xdr:to>
          <xdr:col>3</xdr:col>
          <xdr:colOff>462196</xdr:colOff>
          <xdr:row>72</xdr:row>
          <xdr:rowOff>57874</xdr:rowOff>
        </xdr:to>
        <xdr:sp macro="" textlink="">
          <xdr:nvSpPr>
            <xdr:cNvPr id="2058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3.bin"/><Relationship Id="rId11" Type="http://schemas.openxmlformats.org/officeDocument/2006/relationships/image" Target="../media/image5.emf"/><Relationship Id="rId5" Type="http://schemas.openxmlformats.org/officeDocument/2006/relationships/image" Target="../media/image2.wmf"/><Relationship Id="rId10" Type="http://schemas.openxmlformats.org/officeDocument/2006/relationships/oleObject" Target="../embeddings/oleObject5.bin"/><Relationship Id="rId4" Type="http://schemas.openxmlformats.org/officeDocument/2006/relationships/oleObject" Target="../embeddings/oleObject2.bin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8"/>
  <sheetViews>
    <sheetView zoomScale="112" zoomScaleNormal="112" workbookViewId="0">
      <selection activeCell="B3" sqref="B3"/>
    </sheetView>
  </sheetViews>
  <sheetFormatPr defaultRowHeight="13.2" x14ac:dyDescent="0.25"/>
  <cols>
    <col min="2" max="2" width="12.33203125" bestFit="1" customWidth="1"/>
  </cols>
  <sheetData>
    <row r="1" spans="1:3" x14ac:dyDescent="0.25">
      <c r="A1" s="1" t="s">
        <v>0</v>
      </c>
    </row>
    <row r="3" spans="1:3" x14ac:dyDescent="0.25">
      <c r="A3" t="s">
        <v>1</v>
      </c>
      <c r="B3">
        <f>0.4*2334</f>
        <v>933.6</v>
      </c>
      <c r="C3" t="s">
        <v>3</v>
      </c>
    </row>
    <row r="4" spans="1:3" x14ac:dyDescent="0.25">
      <c r="A4" t="s">
        <v>2</v>
      </c>
      <c r="B4">
        <f>1*611</f>
        <v>611</v>
      </c>
      <c r="C4" t="s">
        <v>3</v>
      </c>
    </row>
    <row r="5" spans="1:3" x14ac:dyDescent="0.25">
      <c r="A5" t="s">
        <v>4</v>
      </c>
      <c r="B5" s="2">
        <v>2.3439999999999999E-11</v>
      </c>
      <c r="C5" t="s">
        <v>5</v>
      </c>
    </row>
    <row r="6" spans="1:3" x14ac:dyDescent="0.25">
      <c r="A6" t="s">
        <v>6</v>
      </c>
      <c r="B6">
        <v>0.2</v>
      </c>
      <c r="C6" t="s">
        <v>7</v>
      </c>
    </row>
    <row r="20" spans="1:8" x14ac:dyDescent="0.25">
      <c r="A20" t="s">
        <v>8</v>
      </c>
      <c r="B20">
        <f>(pvi-pve)/(L/Dv)</f>
        <v>3.7808720000000001E-8</v>
      </c>
      <c r="C20" t="s">
        <v>9</v>
      </c>
    </row>
    <row r="21" spans="1:8" x14ac:dyDescent="0.25">
      <c r="B21">
        <f>B20*1000000</f>
        <v>3.7808720000000004E-2</v>
      </c>
      <c r="C21" t="s">
        <v>10</v>
      </c>
    </row>
    <row r="22" spans="1:8" x14ac:dyDescent="0.25">
      <c r="B22">
        <f>B21*3600</f>
        <v>136.11139200000002</v>
      </c>
      <c r="C22" t="s">
        <v>11</v>
      </c>
    </row>
    <row r="23" spans="1:8" x14ac:dyDescent="0.25">
      <c r="E23" t="s">
        <v>17</v>
      </c>
      <c r="F23" t="s">
        <v>23</v>
      </c>
    </row>
    <row r="24" spans="1:8" x14ac:dyDescent="0.25">
      <c r="A24" t="s">
        <v>12</v>
      </c>
      <c r="B24">
        <v>1</v>
      </c>
      <c r="C24" t="s">
        <v>13</v>
      </c>
    </row>
    <row r="25" spans="1:8" x14ac:dyDescent="0.25">
      <c r="A25" t="s">
        <v>14</v>
      </c>
      <c r="B25">
        <f>rhoaria*V</f>
        <v>1.1938423850352593</v>
      </c>
      <c r="C25" t="s">
        <v>18</v>
      </c>
      <c r="E25" t="s">
        <v>15</v>
      </c>
      <c r="F25">
        <f>(101325-pvi)/(287*293)</f>
        <v>1.1938423850352593</v>
      </c>
      <c r="G25" t="s">
        <v>16</v>
      </c>
      <c r="H25" s="3" t="s">
        <v>22</v>
      </c>
    </row>
    <row r="26" spans="1:8" x14ac:dyDescent="0.25">
      <c r="A26" t="s">
        <v>19</v>
      </c>
      <c r="B26">
        <f>rhoacqua*V</f>
        <v>6.9043296270138556E-3</v>
      </c>
      <c r="C26" t="s">
        <v>18</v>
      </c>
      <c r="E26" t="s">
        <v>20</v>
      </c>
      <c r="F26">
        <f>pvi/(461.5*293)</f>
        <v>6.9043296270138556E-3</v>
      </c>
      <c r="G26" t="s">
        <v>16</v>
      </c>
      <c r="H26" s="3" t="s">
        <v>21</v>
      </c>
    </row>
    <row r="28" spans="1:8" x14ac:dyDescent="0.25">
      <c r="A28" t="s">
        <v>24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37" r:id="rId3">
          <objectPr defaultSize="0" autoPict="0" r:id="rId4">
            <anchor moveWithCells="1" sizeWithCells="1">
              <from>
                <xdr:col>0</xdr:col>
                <xdr:colOff>160020</xdr:colOff>
                <xdr:row>11</xdr:row>
                <xdr:rowOff>53340</xdr:rowOff>
              </from>
              <to>
                <xdr:col>4</xdr:col>
                <xdr:colOff>137160</xdr:colOff>
                <xdr:row>18</xdr:row>
                <xdr:rowOff>76200</xdr:rowOff>
              </to>
            </anchor>
          </objectPr>
        </oleObject>
      </mc:Choice>
      <mc:Fallback>
        <oleObject progId="Equation.3" shapeId="1037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7:J74"/>
  <sheetViews>
    <sheetView tabSelected="1" topLeftCell="A20" zoomScale="122" zoomScaleNormal="122" workbookViewId="0">
      <selection activeCell="G29" sqref="G29"/>
    </sheetView>
  </sheetViews>
  <sheetFormatPr defaultRowHeight="13.2" x14ac:dyDescent="0.25"/>
  <cols>
    <col min="2" max="2" width="13.109375" bestFit="1" customWidth="1"/>
    <col min="6" max="6" width="11.77734375" customWidth="1"/>
  </cols>
  <sheetData>
    <row r="17" spans="1:9" x14ac:dyDescent="0.25">
      <c r="I17" t="s">
        <v>64</v>
      </c>
    </row>
    <row r="18" spans="1:9" x14ac:dyDescent="0.25">
      <c r="A18" t="s">
        <v>25</v>
      </c>
      <c r="B18">
        <v>0.05</v>
      </c>
      <c r="C18" t="s">
        <v>7</v>
      </c>
      <c r="D18" t="s">
        <v>28</v>
      </c>
      <c r="E18">
        <v>5</v>
      </c>
      <c r="F18" t="s">
        <v>31</v>
      </c>
      <c r="G18">
        <v>1.2</v>
      </c>
      <c r="H18" t="s">
        <v>32</v>
      </c>
      <c r="I18">
        <f>s_1*Mu_1</f>
        <v>0.25</v>
      </c>
    </row>
    <row r="19" spans="1:9" x14ac:dyDescent="0.25">
      <c r="A19" t="s">
        <v>26</v>
      </c>
      <c r="B19">
        <v>0.1</v>
      </c>
      <c r="C19" t="s">
        <v>7</v>
      </c>
      <c r="D19" t="s">
        <v>29</v>
      </c>
      <c r="E19">
        <v>10</v>
      </c>
      <c r="F19" t="s">
        <v>33</v>
      </c>
      <c r="G19">
        <v>0.05</v>
      </c>
      <c r="H19" t="s">
        <v>32</v>
      </c>
      <c r="I19">
        <f>s_2*Mu_2</f>
        <v>1</v>
      </c>
    </row>
    <row r="20" spans="1:9" x14ac:dyDescent="0.25">
      <c r="A20" t="s">
        <v>27</v>
      </c>
      <c r="B20">
        <v>0.05</v>
      </c>
      <c r="C20" t="s">
        <v>7</v>
      </c>
      <c r="D20" t="s">
        <v>30</v>
      </c>
      <c r="E20">
        <v>20</v>
      </c>
      <c r="F20" t="s">
        <v>34</v>
      </c>
      <c r="G20">
        <v>1.5</v>
      </c>
      <c r="H20" t="s">
        <v>32</v>
      </c>
      <c r="I20">
        <f>s_3*Mu_3</f>
        <v>1</v>
      </c>
    </row>
    <row r="21" spans="1:9" x14ac:dyDescent="0.25">
      <c r="A21" t="s">
        <v>35</v>
      </c>
      <c r="B21">
        <v>8</v>
      </c>
      <c r="C21" t="s">
        <v>36</v>
      </c>
    </row>
    <row r="22" spans="1:9" x14ac:dyDescent="0.25">
      <c r="A22" t="s">
        <v>37</v>
      </c>
      <c r="B22">
        <v>20</v>
      </c>
      <c r="C22" t="s">
        <v>36</v>
      </c>
    </row>
    <row r="23" spans="1:9" x14ac:dyDescent="0.25">
      <c r="A23" t="s">
        <v>38</v>
      </c>
      <c r="B23">
        <v>20</v>
      </c>
      <c r="C23" t="s">
        <v>39</v>
      </c>
      <c r="D23" t="s">
        <v>40</v>
      </c>
      <c r="E23">
        <v>0</v>
      </c>
      <c r="F23" t="s">
        <v>39</v>
      </c>
      <c r="G23" t="s">
        <v>48</v>
      </c>
      <c r="H23">
        <v>10</v>
      </c>
      <c r="I23" t="s">
        <v>49</v>
      </c>
    </row>
    <row r="24" spans="1:9" x14ac:dyDescent="0.25">
      <c r="A24" t="s">
        <v>41</v>
      </c>
      <c r="B24">
        <v>0.4</v>
      </c>
      <c r="D24" t="s">
        <v>42</v>
      </c>
      <c r="E24">
        <v>1</v>
      </c>
    </row>
    <row r="25" spans="1:9" x14ac:dyDescent="0.25">
      <c r="A25" t="s">
        <v>44</v>
      </c>
      <c r="B25">
        <v>2334</v>
      </c>
      <c r="C25" t="s">
        <v>3</v>
      </c>
      <c r="D25" t="s">
        <v>45</v>
      </c>
      <c r="E25">
        <v>611</v>
      </c>
      <c r="F25" t="s">
        <v>3</v>
      </c>
    </row>
    <row r="26" spans="1:9" x14ac:dyDescent="0.25">
      <c r="A26" t="s">
        <v>46</v>
      </c>
      <c r="B26">
        <f>B25*B24</f>
        <v>933.6</v>
      </c>
      <c r="C26" t="s">
        <v>3</v>
      </c>
      <c r="D26" t="s">
        <v>47</v>
      </c>
      <c r="E26">
        <f>E25*E24</f>
        <v>611</v>
      </c>
      <c r="F26" t="s">
        <v>3</v>
      </c>
    </row>
    <row r="29" spans="1:9" x14ac:dyDescent="0.25">
      <c r="F29" t="s">
        <v>50</v>
      </c>
      <c r="G29">
        <f>S*(Tin-Tout)/(1/hin+s_1/Lam_1+s_2/Lam_2+s_3/Lam_3+1/hout)</f>
        <v>88.8888888888889</v>
      </c>
      <c r="H29" t="s">
        <v>51</v>
      </c>
    </row>
    <row r="33" spans="1:9" x14ac:dyDescent="0.25">
      <c r="A33" t="s">
        <v>66</v>
      </c>
      <c r="B33">
        <v>20</v>
      </c>
      <c r="C33" t="s">
        <v>39</v>
      </c>
      <c r="D33" t="s">
        <v>43</v>
      </c>
      <c r="E33">
        <f>B25</f>
        <v>2334</v>
      </c>
      <c r="F33" t="s">
        <v>3</v>
      </c>
    </row>
    <row r="34" spans="1:9" x14ac:dyDescent="0.25">
      <c r="A34" t="s">
        <v>52</v>
      </c>
      <c r="B34" s="4">
        <f>Tin-Qpunto*1/(hin*S)</f>
        <v>18.888888888888889</v>
      </c>
      <c r="C34" t="s">
        <v>39</v>
      </c>
      <c r="D34" t="s">
        <v>43</v>
      </c>
      <c r="E34">
        <v>2184.5</v>
      </c>
      <c r="F34" t="s">
        <v>3</v>
      </c>
      <c r="G34" t="s">
        <v>61</v>
      </c>
      <c r="H34">
        <f>pvin</f>
        <v>933.6</v>
      </c>
      <c r="I34" t="s">
        <v>3</v>
      </c>
    </row>
    <row r="35" spans="1:9" x14ac:dyDescent="0.25">
      <c r="A35" t="s">
        <v>53</v>
      </c>
      <c r="B35" s="4">
        <f>B34-Qpunto*s_1/(Lam_1*S)</f>
        <v>18.518518518518519</v>
      </c>
      <c r="C35" t="s">
        <v>39</v>
      </c>
      <c r="D35" t="s">
        <v>43</v>
      </c>
      <c r="E35">
        <v>2131.1</v>
      </c>
      <c r="F35" t="s">
        <v>3</v>
      </c>
      <c r="G35" t="s">
        <v>60</v>
      </c>
      <c r="H35">
        <f>pvin-Ja*Mu_1*s_1/(S*0.00000067)</f>
        <v>897.75555555555559</v>
      </c>
      <c r="I35" t="s">
        <v>3</v>
      </c>
    </row>
    <row r="36" spans="1:9" x14ac:dyDescent="0.25">
      <c r="A36" t="s">
        <v>54</v>
      </c>
      <c r="B36" s="4">
        <f>B35-Qpunto*s_2/(Lam_2*S)</f>
        <v>0.74074074074073692</v>
      </c>
      <c r="C36" t="s">
        <v>39</v>
      </c>
      <c r="D36" t="s">
        <v>43</v>
      </c>
      <c r="E36">
        <v>643.29999999999995</v>
      </c>
      <c r="F36" t="s">
        <v>3</v>
      </c>
      <c r="G36" s="5" t="s">
        <v>62</v>
      </c>
      <c r="H36" s="5">
        <f>H35-Ja*Mu_2*s_2/(S*0.00000067)</f>
        <v>754.37777777777774</v>
      </c>
      <c r="I36" s="5" t="s">
        <v>3</v>
      </c>
    </row>
    <row r="37" spans="1:9" x14ac:dyDescent="0.25">
      <c r="A37" t="s">
        <v>55</v>
      </c>
      <c r="B37" s="4">
        <f>B36-Qpunto*s_3/(Lam_3*S)</f>
        <v>0.44444444444444053</v>
      </c>
      <c r="C37" t="s">
        <v>39</v>
      </c>
      <c r="D37" t="s">
        <v>43</v>
      </c>
      <c r="E37">
        <v>629.6</v>
      </c>
      <c r="F37" t="s">
        <v>3</v>
      </c>
      <c r="G37" t="s">
        <v>63</v>
      </c>
      <c r="H37">
        <f>H36-Ja*Mu_3*s_3/(S*0.00000067)</f>
        <v>611</v>
      </c>
      <c r="I37" t="s">
        <v>3</v>
      </c>
    </row>
    <row r="38" spans="1:9" x14ac:dyDescent="0.25">
      <c r="A38" t="s">
        <v>56</v>
      </c>
      <c r="B38" s="4">
        <f>B37-Qpunto*1/(hout*S)</f>
        <v>-3.9412917374193057E-15</v>
      </c>
      <c r="C38" t="s">
        <v>39</v>
      </c>
      <c r="E38">
        <v>611.20000000000005</v>
      </c>
      <c r="F38" t="s">
        <v>3</v>
      </c>
    </row>
    <row r="47" spans="1:9" ht="15.6" x14ac:dyDescent="0.35">
      <c r="A47" t="s">
        <v>57</v>
      </c>
      <c r="B47">
        <f>S*0.00000067*(pvin-pvout)/(Mu_1*s_1+Mu_2*s_2+Mu_3*s_3)</f>
        <v>9.6063111111111118E-4</v>
      </c>
      <c r="C47" t="s">
        <v>58</v>
      </c>
    </row>
    <row r="48" spans="1:9" ht="15.6" x14ac:dyDescent="0.35">
      <c r="A48" t="s">
        <v>57</v>
      </c>
      <c r="B48">
        <f>Ja*1000</f>
        <v>0.96063111111111121</v>
      </c>
      <c r="C48" t="s">
        <v>59</v>
      </c>
      <c r="E48" s="6" t="s">
        <v>67</v>
      </c>
    </row>
    <row r="50" spans="1:10" x14ac:dyDescent="0.25">
      <c r="A50" t="s">
        <v>65</v>
      </c>
      <c r="B50">
        <f>B25</f>
        <v>2334</v>
      </c>
    </row>
    <row r="51" spans="1:10" x14ac:dyDescent="0.25">
      <c r="C51">
        <f>E34</f>
        <v>2184.5</v>
      </c>
    </row>
    <row r="52" spans="1:10" x14ac:dyDescent="0.25">
      <c r="C52">
        <f>E35</f>
        <v>2131.1</v>
      </c>
    </row>
    <row r="55" spans="1:10" x14ac:dyDescent="0.25">
      <c r="B55" s="7" t="s">
        <v>68</v>
      </c>
      <c r="I55" s="7" t="s">
        <v>69</v>
      </c>
    </row>
    <row r="57" spans="1:10" x14ac:dyDescent="0.25">
      <c r="A57" t="s">
        <v>61</v>
      </c>
      <c r="B57">
        <f>pvin</f>
        <v>933.6</v>
      </c>
    </row>
    <row r="59" spans="1:10" x14ac:dyDescent="0.25">
      <c r="C59">
        <f>E36</f>
        <v>643.29999999999995</v>
      </c>
    </row>
    <row r="60" spans="1:10" x14ac:dyDescent="0.25">
      <c r="C60">
        <f>E37</f>
        <v>629.6</v>
      </c>
      <c r="I60" t="s">
        <v>63</v>
      </c>
      <c r="J60">
        <f>pvout</f>
        <v>611</v>
      </c>
    </row>
    <row r="63" spans="1:10" x14ac:dyDescent="0.25">
      <c r="B63" t="s">
        <v>70</v>
      </c>
    </row>
    <row r="66" spans="4:6" x14ac:dyDescent="0.25">
      <c r="D66" s="8" t="s">
        <v>71</v>
      </c>
      <c r="E66">
        <f>S*0.00000067*(B57-E36)/(Mu_1*s_1+Mu_2*s_2)</f>
        <v>1.5560080000000004E-3</v>
      </c>
      <c r="F66" t="s">
        <v>58</v>
      </c>
    </row>
    <row r="71" spans="4:6" x14ac:dyDescent="0.25">
      <c r="D71" s="8" t="s">
        <v>71</v>
      </c>
      <c r="E71">
        <f>S*0.00000067*(E36-pvout)/(Mu_3*s_3)</f>
        <v>2.164099999999997E-4</v>
      </c>
      <c r="F71" t="s">
        <v>58</v>
      </c>
    </row>
    <row r="74" spans="4:6" x14ac:dyDescent="0.25">
      <c r="D74" t="s">
        <v>72</v>
      </c>
      <c r="E74">
        <f>E66-E71</f>
        <v>1.3395980000000007E-3</v>
      </c>
      <c r="F74" t="s">
        <v>58</v>
      </c>
    </row>
  </sheetData>
  <pageMargins left="0.7" right="0.7" top="0.75" bottom="0.75" header="0.3" footer="0.3"/>
  <pageSetup paperSize="9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Equation.3" shapeId="2052" r:id="rId4">
          <objectPr defaultSize="0" autoPict="0" r:id="rId5">
            <anchor moveWithCells="1" sizeWithCells="1">
              <from>
                <xdr:col>0</xdr:col>
                <xdr:colOff>0</xdr:colOff>
                <xdr:row>27</xdr:row>
                <xdr:rowOff>0</xdr:rowOff>
              </from>
              <to>
                <xdr:col>4</xdr:col>
                <xdr:colOff>541020</xdr:colOff>
                <xdr:row>31</xdr:row>
                <xdr:rowOff>106680</xdr:rowOff>
              </to>
            </anchor>
          </objectPr>
        </oleObject>
      </mc:Choice>
      <mc:Fallback>
        <oleObject progId="Equation.3" shapeId="2052" r:id="rId4"/>
      </mc:Fallback>
    </mc:AlternateContent>
    <mc:AlternateContent xmlns:mc="http://schemas.openxmlformats.org/markup-compatibility/2006">
      <mc:Choice Requires="x14">
        <oleObject progId="Equation.3" shapeId="2053" r:id="rId6">
          <objectPr defaultSize="0" autoPict="0" r:id="rId7">
            <anchor moveWithCells="1" sizeWithCells="1">
              <from>
                <xdr:col>0</xdr:col>
                <xdr:colOff>0</xdr:colOff>
                <xdr:row>39</xdr:row>
                <xdr:rowOff>0</xdr:rowOff>
              </from>
              <to>
                <xdr:col>7</xdr:col>
                <xdr:colOff>480060</xdr:colOff>
                <xdr:row>45</xdr:row>
                <xdr:rowOff>22860</xdr:rowOff>
              </to>
            </anchor>
          </objectPr>
        </oleObject>
      </mc:Choice>
      <mc:Fallback>
        <oleObject progId="Equation.3" shapeId="2053" r:id="rId6"/>
      </mc:Fallback>
    </mc:AlternateContent>
    <mc:AlternateContent xmlns:mc="http://schemas.openxmlformats.org/markup-compatibility/2006">
      <mc:Choice Requires="x14">
        <oleObject progId="Equation.3" shapeId="2057" r:id="rId8">
          <objectPr defaultSize="0" autoPict="0" r:id="rId9">
            <anchor moveWithCells="1">
              <from>
                <xdr:col>0</xdr:col>
                <xdr:colOff>60960</xdr:colOff>
                <xdr:row>63</xdr:row>
                <xdr:rowOff>137160</xdr:rowOff>
              </from>
              <to>
                <xdr:col>3</xdr:col>
                <xdr:colOff>464820</xdr:colOff>
                <xdr:row>67</xdr:row>
                <xdr:rowOff>83820</xdr:rowOff>
              </to>
            </anchor>
          </objectPr>
        </oleObject>
      </mc:Choice>
      <mc:Fallback>
        <oleObject progId="Equation.3" shapeId="2054" r:id="rId8"/>
      </mc:Fallback>
    </mc:AlternateContent>
    <mc:AlternateContent xmlns:mc="http://schemas.openxmlformats.org/markup-compatibility/2006">
      <mc:Choice Requires="x14">
        <oleObject progId="Equation.3" shapeId="2058" r:id="rId10">
          <objectPr defaultSize="0" autoPict="0" r:id="rId11">
            <anchor moveWithCells="1">
              <from>
                <xdr:col>0</xdr:col>
                <xdr:colOff>68580</xdr:colOff>
                <xdr:row>68</xdr:row>
                <xdr:rowOff>121920</xdr:rowOff>
              </from>
              <to>
                <xdr:col>3</xdr:col>
                <xdr:colOff>464820</xdr:colOff>
                <xdr:row>72</xdr:row>
                <xdr:rowOff>60960</xdr:rowOff>
              </to>
            </anchor>
          </objectPr>
        </oleObject>
      </mc:Choice>
      <mc:Fallback>
        <oleObject progId="Equation.3" shapeId="2055" r:id="rId1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25</vt:i4>
      </vt:variant>
    </vt:vector>
  </HeadingPairs>
  <TitlesOfParts>
    <vt:vector size="27" baseType="lpstr">
      <vt:lpstr>Sheet1</vt:lpstr>
      <vt:lpstr>Sheet2</vt:lpstr>
      <vt:lpstr>Dv</vt:lpstr>
      <vt:lpstr>hin</vt:lpstr>
      <vt:lpstr>hout</vt:lpstr>
      <vt:lpstr>Ja</vt:lpstr>
      <vt:lpstr>L</vt:lpstr>
      <vt:lpstr>Lam_1</vt:lpstr>
      <vt:lpstr>Lam_2</vt:lpstr>
      <vt:lpstr>Lam_3</vt:lpstr>
      <vt:lpstr>Mu_1</vt:lpstr>
      <vt:lpstr>Mu_2</vt:lpstr>
      <vt:lpstr>Mu_3</vt:lpstr>
      <vt:lpstr>pve</vt:lpstr>
      <vt:lpstr>pvi</vt:lpstr>
      <vt:lpstr>pvin</vt:lpstr>
      <vt:lpstr>pvout</vt:lpstr>
      <vt:lpstr>Qpunto</vt:lpstr>
      <vt:lpstr>rhoacqua</vt:lpstr>
      <vt:lpstr>rhoaria</vt:lpstr>
      <vt:lpstr>S</vt:lpstr>
      <vt:lpstr>s_1</vt:lpstr>
      <vt:lpstr>s_2</vt:lpstr>
      <vt:lpstr>s_3</vt:lpstr>
      <vt:lpstr>Tin</vt:lpstr>
      <vt:lpstr>Tout</vt:lpstr>
      <vt:lpstr>V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2016-03-10T08:51:31Z</dcterms:created>
  <dcterms:modified xsi:type="dcterms:W3CDTF">2016-03-16T12:26:46Z</dcterms:modified>
</cp:coreProperties>
</file>