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Lezioni\22-lezfinale\"/>
    </mc:Choice>
  </mc:AlternateContent>
  <bookViews>
    <workbookView xWindow="1032" yWindow="0" windowWidth="11256" windowHeight="5724" activeTab="1"/>
  </bookViews>
  <sheets>
    <sheet name="Verifica4" sheetId="1" r:id="rId1"/>
    <sheet name="Esercizi esame" sheetId="2" r:id="rId2"/>
  </sheets>
  <definedNames>
    <definedName name="A">Verifica4!$C$8</definedName>
    <definedName name="Dvo">'Esercizi esame'!$E$47</definedName>
    <definedName name="epsilon">Verifica4!$C$10</definedName>
    <definedName name="Lambda">'Esercizi esame'!$C$23</definedName>
    <definedName name="psi">Verifica4!$C$11</definedName>
    <definedName name="rho">Verifica4!$C$13</definedName>
    <definedName name="Stot">Verifica4!$C$12</definedName>
    <definedName name="tau">Verifica4!$C$9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52" i="2"/>
  <c r="D51" i="2"/>
  <c r="D50" i="2"/>
  <c r="D49" i="2"/>
  <c r="D48" i="2"/>
  <c r="B39" i="2"/>
  <c r="D45" i="2"/>
  <c r="D43" i="2"/>
  <c r="D40" i="2"/>
  <c r="D38" i="2"/>
  <c r="C22" i="2"/>
  <c r="C21" i="2"/>
  <c r="C20" i="2"/>
  <c r="I7" i="2"/>
  <c r="B61" i="1"/>
  <c r="B60" i="1"/>
  <c r="B55" i="1"/>
  <c r="B54" i="1"/>
  <c r="B51" i="1"/>
  <c r="B50" i="1"/>
  <c r="B47" i="1"/>
  <c r="B46" i="1"/>
  <c r="C43" i="1"/>
  <c r="D42" i="1"/>
  <c r="D41" i="1"/>
  <c r="B40" i="1"/>
  <c r="B39" i="1"/>
  <c r="B36" i="1"/>
  <c r="B35" i="1"/>
  <c r="C31" i="1"/>
  <c r="C30" i="1"/>
  <c r="B29" i="1"/>
  <c r="D26" i="1"/>
  <c r="B22" i="1"/>
  <c r="B21" i="1"/>
  <c r="B20" i="1"/>
  <c r="B19" i="1"/>
  <c r="C15" i="1"/>
  <c r="C12" i="1"/>
  <c r="C10" i="1"/>
  <c r="C9" i="1"/>
  <c r="C8" i="1"/>
</calcChain>
</file>

<file path=xl/sharedStrings.xml><?xml version="1.0" encoding="utf-8"?>
<sst xmlns="http://schemas.openxmlformats.org/spreadsheetml/2006/main" count="152" uniqueCount="118">
  <si>
    <t>Correzione prova intercorso del 10/06/2015</t>
  </si>
  <si>
    <t>Esercizio n. 6</t>
  </si>
  <si>
    <t>Matricola</t>
  </si>
  <si>
    <t>A</t>
  </si>
  <si>
    <t>B</t>
  </si>
  <si>
    <t>C</t>
  </si>
  <si>
    <t>D</t>
  </si>
  <si>
    <t>E</t>
  </si>
  <si>
    <t>F</t>
  </si>
  <si>
    <t>Determinare il fattore medio di luce diurna in un locale con una sola finestra, in cui A (area della finestra)=1+F/10 m2,  τ (fattore di trasmissione del vetro)=0.5+E/40, ε (fattore finestra)=30+D*4%, ψ (fattore di riduzione del fattore finestra della finestra)=0.7, Stot (superficie totale delle pareti dell’ambiente) = 40+CD m2, ρ (fattore di riflessione medio) = 0.5.</t>
  </si>
  <si>
    <t>A =</t>
  </si>
  <si>
    <t>m2</t>
  </si>
  <si>
    <t>tau =</t>
  </si>
  <si>
    <t>epsilon =</t>
  </si>
  <si>
    <t>%</t>
  </si>
  <si>
    <t>psi =</t>
  </si>
  <si>
    <t>Stot =</t>
  </si>
  <si>
    <t>rho =</t>
  </si>
  <si>
    <t>Eta medio =</t>
  </si>
  <si>
    <t>&gt;2%</t>
  </si>
  <si>
    <t>Falso</t>
  </si>
  <si>
    <t>Esercizio n. 7</t>
  </si>
  <si>
    <t>Calcolare la potenza termica di cui abbisogna il riscaldamento un locale residenziale avente un volume V=100+EF m3, una superficie disperdente S=20+D m2 con una trasmittanza U=0.5+E/10 W/m2K, nel caso in cui la temperatura esterna di progetto sia pari a - (meno) D °C, e sia in funzione una VMC con rendimento del 70%</t>
  </si>
  <si>
    <t>V =</t>
  </si>
  <si>
    <t>m3</t>
  </si>
  <si>
    <t>S =</t>
  </si>
  <si>
    <t>U =</t>
  </si>
  <si>
    <t>W/m2K</t>
  </si>
  <si>
    <t>Test =</t>
  </si>
  <si>
    <t>°C</t>
  </si>
  <si>
    <t>Etavmc =</t>
  </si>
  <si>
    <t>Qpareti = S*U*(Tin-Test)</t>
  </si>
  <si>
    <t>Tin =</t>
  </si>
  <si>
    <t>W</t>
  </si>
  <si>
    <t>Qvent =</t>
  </si>
  <si>
    <t>Qvent = Ma*cp*(Tin-Test)</t>
  </si>
  <si>
    <t>Qvent = Vpunto/3600*Rho,aria*cp*(Tin-Test)</t>
  </si>
  <si>
    <t>Qvent,netta =</t>
  </si>
  <si>
    <t>Q totale =</t>
  </si>
  <si>
    <t>Esercizio n. 8</t>
  </si>
  <si>
    <t>Un condizionatore d'aria opera con un rendimento termodinamico pari al 50% (rispetto ad una macchina ideale che opera fra le stesse temperature), raffreddando da 35+F °C a 22+E °C una portata d'aria di 1+D/10 kg/s. Determinare la potenza elettrica assorbita dalla macchina.</t>
  </si>
  <si>
    <t>Eta,term =</t>
  </si>
  <si>
    <t>Tfin =</t>
  </si>
  <si>
    <t>Freddo =</t>
  </si>
  <si>
    <t>Freddo = Ma*cp*(Tin-Tfin)</t>
  </si>
  <si>
    <t>Ma =</t>
  </si>
  <si>
    <t>kg/s</t>
  </si>
  <si>
    <t>Lavoro = Freddo/Etafrig</t>
  </si>
  <si>
    <t>Etafrig = Freddo/Lavoro</t>
  </si>
  <si>
    <t>Etafrig,ideale = Tfin/(Tin-Tfin)</t>
  </si>
  <si>
    <t>Etafrig,reale = 0.5* Etafrig,ideale</t>
  </si>
  <si>
    <t>Lavoro el. =</t>
  </si>
  <si>
    <t>Esercizio n. 9</t>
  </si>
  <si>
    <t>Determinare la qualità dell'aria percepita in una palestra in cui si trovano 50+F*5 ginnasti, ed in cui il ricambio d'aria è pari a (50+E)*10 l/s.</t>
  </si>
  <si>
    <t>Nginn =</t>
  </si>
  <si>
    <t>Nricambi =</t>
  </si>
  <si>
    <t>un. Ricambio</t>
  </si>
  <si>
    <t xml:space="preserve"> 1decipol = 1 Olf / 10l/s</t>
  </si>
  <si>
    <t>Nolf = Nginn*30</t>
  </si>
  <si>
    <t>Nolf =</t>
  </si>
  <si>
    <t>Olf</t>
  </si>
  <si>
    <t>Air Quality</t>
  </si>
  <si>
    <t>dp</t>
  </si>
  <si>
    <t>Esercizio n. 10</t>
  </si>
  <si>
    <t>Determinare il numero di altoparlanti "a soffitto" necessari a sonorizzare un ambiente avente un'area in pianta di 500+F*5 m2 ed una altezza pari a 4+E/4 m, ipotizzando una disposizione a griglia quadrata</t>
  </si>
  <si>
    <t>Atot =</t>
  </si>
  <si>
    <t>H =</t>
  </si>
  <si>
    <t>m</t>
  </si>
  <si>
    <t>N altop =</t>
  </si>
  <si>
    <t>La copertura di un edificio è caratterizzata da una trasmittanza U=2+C/10 W/m2K. Si</t>
  </si>
  <si>
    <t>desidera raggiungere una trasmittanza U’=0.4 W/m2K mediante l’aggiunta di uno strato di</t>
  </si>
  <si>
    <t>isolante con conduttività termica pari a 0.05 W/mK. Determinare lo spessore necessario.</t>
  </si>
  <si>
    <t>U1 =</t>
  </si>
  <si>
    <t>U2 =</t>
  </si>
  <si>
    <t>????</t>
  </si>
  <si>
    <t>U' finale =</t>
  </si>
  <si>
    <t>s2=?</t>
  </si>
  <si>
    <t>m2K/W</t>
  </si>
  <si>
    <t>Rtot = R1 + R2 = 1/Ufin</t>
  </si>
  <si>
    <t>R2 = Rtot - R1 =</t>
  </si>
  <si>
    <t>R1 = 1/U1 =</t>
  </si>
  <si>
    <t>Rtot = 1/Ufin =</t>
  </si>
  <si>
    <t>Lambda =</t>
  </si>
  <si>
    <t>W/mK</t>
  </si>
  <si>
    <t>R2 = s/Lambda</t>
  </si>
  <si>
    <t>Verifica di Glaser</t>
  </si>
  <si>
    <t>s1 =</t>
  </si>
  <si>
    <t>s2 = R2*Lambda =</t>
  </si>
  <si>
    <t>Tint =</t>
  </si>
  <si>
    <t>URest =</t>
  </si>
  <si>
    <t>URint =</t>
  </si>
  <si>
    <t>Punto</t>
  </si>
  <si>
    <t>pv</t>
  </si>
  <si>
    <t>UR = pv/psat</t>
  </si>
  <si>
    <t>Calcolo temperatura in B</t>
  </si>
  <si>
    <t>W/m2</t>
  </si>
  <si>
    <t>qpunto = (Tint-Test)/Rtot =</t>
  </si>
  <si>
    <t>qpunto = (Tint-Tb)/R1</t>
  </si>
  <si>
    <t>Tb = Tint - qpunto*R1 =</t>
  </si>
  <si>
    <t>psat(T)</t>
  </si>
  <si>
    <t>T</t>
  </si>
  <si>
    <t>Resistenze diffusive</t>
  </si>
  <si>
    <t>Rd1 = s1*mu1/Dvo =</t>
  </si>
  <si>
    <t>Dvo =</t>
  </si>
  <si>
    <t>kg/msPa</t>
  </si>
  <si>
    <t>Mu1 (tetto) =</t>
  </si>
  <si>
    <t>Mu2 (isolante) =</t>
  </si>
  <si>
    <t>kg/m2s</t>
  </si>
  <si>
    <t>(Pa*m2*s)/kg</t>
  </si>
  <si>
    <t>Rd2 = s2*mu2/Dvo =</t>
  </si>
  <si>
    <t>Rdtot = Rd1+Rd2 =</t>
  </si>
  <si>
    <t>mpunto = (pv1-pvB)/Rd1</t>
  </si>
  <si>
    <t>mpunto = (pvA-pvC)/Rdtot</t>
  </si>
  <si>
    <t>mpunto = (pvA-pvC)/Rdtot =</t>
  </si>
  <si>
    <t>pvB = pvA - mpunto*Rd1 =</t>
  </si>
  <si>
    <t>Pa</t>
  </si>
  <si>
    <t>&lt; psat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</si>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</sst>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quotePrefix="1"/>
    <xf numFmtId="9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68580</xdr:rowOff>
    </xdr:from>
    <xdr:to>
      <xdr:col>3</xdr:col>
      <xdr:colOff>457893</xdr:colOff>
      <xdr:row>5</xdr:row>
      <xdr:rowOff>922020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2332413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55</xdr:row>
      <xdr:rowOff>1</xdr:rowOff>
    </xdr:from>
    <xdr:to>
      <xdr:col>4</xdr:col>
      <xdr:colOff>388621</xdr:colOff>
      <xdr:row>58</xdr:row>
      <xdr:rowOff>77939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256521"/>
          <a:ext cx="2933700" cy="580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5</xdr:row>
      <xdr:rowOff>160020</xdr:rowOff>
    </xdr:from>
    <xdr:to>
      <xdr:col>6</xdr:col>
      <xdr:colOff>601980</xdr:colOff>
      <xdr:row>8</xdr:row>
      <xdr:rowOff>0</xdr:rowOff>
    </xdr:to>
    <xdr:sp macro="" textlink="">
      <xdr:nvSpPr>
        <xdr:cNvPr id="2" name="Rectangle 1"/>
        <xdr:cNvSpPr/>
      </xdr:nvSpPr>
      <xdr:spPr>
        <a:xfrm>
          <a:off x="335280" y="998220"/>
          <a:ext cx="3924300" cy="342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335280</xdr:colOff>
      <xdr:row>4</xdr:row>
      <xdr:rowOff>160020</xdr:rowOff>
    </xdr:from>
    <xdr:to>
      <xdr:col>6</xdr:col>
      <xdr:colOff>601980</xdr:colOff>
      <xdr:row>5</xdr:row>
      <xdr:rowOff>152400</xdr:rowOff>
    </xdr:to>
    <xdr:sp macro="" textlink="">
      <xdr:nvSpPr>
        <xdr:cNvPr id="3" name="Rectangle 2"/>
        <xdr:cNvSpPr/>
      </xdr:nvSpPr>
      <xdr:spPr>
        <a:xfrm>
          <a:off x="335280" y="830580"/>
          <a:ext cx="3924300" cy="16002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373380</xdr:colOff>
      <xdr:row>16</xdr:row>
      <xdr:rowOff>45720</xdr:rowOff>
    </xdr:to>
    <xdr:pic>
      <xdr:nvPicPr>
        <xdr:cNvPr id="4" name="Picture 3" descr="http://web.tiscali.it/gianfrybogart/immagini/resist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040"/>
          <a:ext cx="3048000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449580</xdr:colOff>
      <xdr:row>10</xdr:row>
      <xdr:rowOff>129540</xdr:rowOff>
    </xdr:from>
    <xdr:to>
      <xdr:col>9</xdr:col>
      <xdr:colOff>449580</xdr:colOff>
      <xdr:row>16</xdr:row>
      <xdr:rowOff>7620</xdr:rowOff>
    </xdr:to>
    <xdr:pic>
      <xdr:nvPicPr>
        <xdr:cNvPr id="5" name="Picture 4" descr="http://web.tiscali.it/gianfrybogart/immagini/resist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805940"/>
          <a:ext cx="3048000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396240</xdr:colOff>
      <xdr:row>14</xdr:row>
      <xdr:rowOff>60960</xdr:rowOff>
    </xdr:from>
    <xdr:to>
      <xdr:col>7</xdr:col>
      <xdr:colOff>228600</xdr:colOff>
      <xdr:row>16</xdr:row>
      <xdr:rowOff>22860</xdr:rowOff>
    </xdr:to>
    <xdr:sp macro="" textlink="">
      <xdr:nvSpPr>
        <xdr:cNvPr id="6" name="TextBox 5"/>
        <xdr:cNvSpPr txBox="1"/>
      </xdr:nvSpPr>
      <xdr:spPr>
        <a:xfrm>
          <a:off x="4053840" y="2407920"/>
          <a:ext cx="44196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R2</a:t>
          </a:r>
        </a:p>
      </xdr:txBody>
    </xdr:sp>
    <xdr:clientData/>
  </xdr:twoCellAnchor>
  <xdr:twoCellAnchor>
    <xdr:from>
      <xdr:col>0</xdr:col>
      <xdr:colOff>213360</xdr:colOff>
      <xdr:row>11</xdr:row>
      <xdr:rowOff>15240</xdr:rowOff>
    </xdr:from>
    <xdr:to>
      <xdr:col>1</xdr:col>
      <xdr:colOff>228600</xdr:colOff>
      <xdr:row>12</xdr:row>
      <xdr:rowOff>144780</xdr:rowOff>
    </xdr:to>
    <xdr:sp macro="" textlink="">
      <xdr:nvSpPr>
        <xdr:cNvPr id="7" name="TextBox 6"/>
        <xdr:cNvSpPr txBox="1"/>
      </xdr:nvSpPr>
      <xdr:spPr>
        <a:xfrm>
          <a:off x="213360" y="1859280"/>
          <a:ext cx="62484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TA,pvA</a:t>
          </a:r>
        </a:p>
      </xdr:txBody>
    </xdr:sp>
    <xdr:clientData/>
  </xdr:twoCellAnchor>
  <xdr:twoCellAnchor>
    <xdr:from>
      <xdr:col>4</xdr:col>
      <xdr:colOff>289560</xdr:colOff>
      <xdr:row>10</xdr:row>
      <xdr:rowOff>121920</xdr:rowOff>
    </xdr:from>
    <xdr:to>
      <xdr:col>5</xdr:col>
      <xdr:colOff>335280</xdr:colOff>
      <xdr:row>12</xdr:row>
      <xdr:rowOff>83820</xdr:rowOff>
    </xdr:to>
    <xdr:sp macro="" textlink="">
      <xdr:nvSpPr>
        <xdr:cNvPr id="8" name="TextBox 7"/>
        <xdr:cNvSpPr txBox="1"/>
      </xdr:nvSpPr>
      <xdr:spPr>
        <a:xfrm>
          <a:off x="2727960" y="1798320"/>
          <a:ext cx="65532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TB,pvB</a:t>
          </a:r>
        </a:p>
      </xdr:txBody>
    </xdr:sp>
    <xdr:clientData/>
  </xdr:twoCellAnchor>
  <xdr:twoCellAnchor>
    <xdr:from>
      <xdr:col>8</xdr:col>
      <xdr:colOff>434340</xdr:colOff>
      <xdr:row>10</xdr:row>
      <xdr:rowOff>60960</xdr:rowOff>
    </xdr:from>
    <xdr:to>
      <xdr:col>9</xdr:col>
      <xdr:colOff>556260</xdr:colOff>
      <xdr:row>12</xdr:row>
      <xdr:rowOff>22860</xdr:rowOff>
    </xdr:to>
    <xdr:sp macro="" textlink="">
      <xdr:nvSpPr>
        <xdr:cNvPr id="9" name="TextBox 8"/>
        <xdr:cNvSpPr txBox="1"/>
      </xdr:nvSpPr>
      <xdr:spPr>
        <a:xfrm>
          <a:off x="5311140" y="1737360"/>
          <a:ext cx="73152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TC,pvC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8" workbookViewId="0">
      <selection activeCell="C60" sqref="C60"/>
    </sheetView>
  </sheetViews>
  <sheetFormatPr defaultRowHeight="13.2" x14ac:dyDescent="0.25"/>
  <cols>
    <col min="2" max="2" width="10.44140625" customWidth="1"/>
  </cols>
  <sheetData>
    <row r="1" spans="1:11" x14ac:dyDescent="0.25">
      <c r="A1" t="s">
        <v>0</v>
      </c>
    </row>
    <row r="2" spans="1:11" x14ac:dyDescent="0.25">
      <c r="F2" t="s">
        <v>2</v>
      </c>
      <c r="G2">
        <v>123456</v>
      </c>
    </row>
    <row r="3" spans="1:11" x14ac:dyDescent="0.25">
      <c r="A3" s="4" t="s">
        <v>1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x14ac:dyDescent="0.25"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</row>
    <row r="6" spans="1:11" ht="94.8" customHeight="1" x14ac:dyDescent="0.25">
      <c r="F6" s="2" t="s">
        <v>9</v>
      </c>
      <c r="G6" s="3"/>
      <c r="H6" s="3"/>
      <c r="I6" s="3"/>
      <c r="J6" s="3"/>
      <c r="K6" s="3"/>
    </row>
    <row r="8" spans="1:11" x14ac:dyDescent="0.25">
      <c r="B8" t="s">
        <v>10</v>
      </c>
      <c r="C8">
        <f>1+K4/10</f>
        <v>1.6</v>
      </c>
      <c r="D8" t="s">
        <v>11</v>
      </c>
    </row>
    <row r="9" spans="1:11" x14ac:dyDescent="0.25">
      <c r="B9" t="s">
        <v>12</v>
      </c>
      <c r="C9">
        <f>0.5+J4/40</f>
        <v>0.625</v>
      </c>
    </row>
    <row r="10" spans="1:11" x14ac:dyDescent="0.25">
      <c r="B10" t="s">
        <v>13</v>
      </c>
      <c r="C10">
        <f>30+I4*4</f>
        <v>46</v>
      </c>
      <c r="D10" t="s">
        <v>14</v>
      </c>
    </row>
    <row r="11" spans="1:11" x14ac:dyDescent="0.25">
      <c r="B11" t="s">
        <v>15</v>
      </c>
      <c r="C11">
        <v>0.7</v>
      </c>
    </row>
    <row r="12" spans="1:11" x14ac:dyDescent="0.25">
      <c r="B12" t="s">
        <v>16</v>
      </c>
      <c r="C12">
        <f>40+H4*10+I4</f>
        <v>74</v>
      </c>
      <c r="D12" t="s">
        <v>11</v>
      </c>
    </row>
    <row r="13" spans="1:11" x14ac:dyDescent="0.25">
      <c r="B13" t="s">
        <v>17</v>
      </c>
      <c r="C13">
        <v>0.5</v>
      </c>
    </row>
    <row r="15" spans="1:11" x14ac:dyDescent="0.25">
      <c r="B15" t="s">
        <v>18</v>
      </c>
      <c r="C15">
        <f>tau*A*epsilon*psi/(Stot*(1-rho))</f>
        <v>0.87027027027027015</v>
      </c>
      <c r="D15" t="s">
        <v>14</v>
      </c>
      <c r="E15" t="s">
        <v>19</v>
      </c>
      <c r="F15" t="s">
        <v>20</v>
      </c>
    </row>
    <row r="17" spans="1:11" x14ac:dyDescent="0.25">
      <c r="A17" s="4" t="s">
        <v>21</v>
      </c>
      <c r="F17" s="5" t="s">
        <v>22</v>
      </c>
      <c r="G17" s="6"/>
      <c r="H17" s="6"/>
      <c r="I17" s="6"/>
      <c r="J17" s="6"/>
      <c r="K17" s="6"/>
    </row>
    <row r="18" spans="1:11" x14ac:dyDescent="0.25">
      <c r="F18" s="6"/>
      <c r="G18" s="6"/>
      <c r="H18" s="6"/>
      <c r="I18" s="6"/>
      <c r="J18" s="6"/>
      <c r="K18" s="6"/>
    </row>
    <row r="19" spans="1:11" x14ac:dyDescent="0.25">
      <c r="A19" t="s">
        <v>23</v>
      </c>
      <c r="B19">
        <f>100+J4*10+K4</f>
        <v>156</v>
      </c>
      <c r="C19" t="s">
        <v>24</v>
      </c>
      <c r="F19" s="6"/>
      <c r="G19" s="6"/>
      <c r="H19" s="6"/>
      <c r="I19" s="6"/>
      <c r="J19" s="6"/>
      <c r="K19" s="6"/>
    </row>
    <row r="20" spans="1:11" x14ac:dyDescent="0.25">
      <c r="A20" t="s">
        <v>25</v>
      </c>
      <c r="B20">
        <f>20+I4</f>
        <v>24</v>
      </c>
      <c r="C20" t="s">
        <v>11</v>
      </c>
      <c r="F20" s="6"/>
      <c r="G20" s="6"/>
      <c r="H20" s="6"/>
      <c r="I20" s="6"/>
      <c r="J20" s="6"/>
      <c r="K20" s="6"/>
    </row>
    <row r="21" spans="1:11" x14ac:dyDescent="0.25">
      <c r="A21" t="s">
        <v>26</v>
      </c>
      <c r="B21">
        <f>0.5+J4/10</f>
        <v>1</v>
      </c>
      <c r="C21" t="s">
        <v>27</v>
      </c>
      <c r="F21" s="6"/>
      <c r="G21" s="6"/>
      <c r="H21" s="6"/>
      <c r="I21" s="6"/>
      <c r="J21" s="6"/>
      <c r="K21" s="6"/>
    </row>
    <row r="22" spans="1:11" x14ac:dyDescent="0.25">
      <c r="A22" t="s">
        <v>28</v>
      </c>
      <c r="B22">
        <f>-I4</f>
        <v>-4</v>
      </c>
      <c r="C22" t="s">
        <v>29</v>
      </c>
      <c r="F22" s="6"/>
      <c r="G22" s="6"/>
      <c r="H22" s="6"/>
      <c r="I22" s="6"/>
      <c r="J22" s="6"/>
      <c r="K22" s="6"/>
    </row>
    <row r="23" spans="1:11" x14ac:dyDescent="0.25">
      <c r="A23" t="s">
        <v>32</v>
      </c>
      <c r="B23">
        <v>20</v>
      </c>
      <c r="C23" t="s">
        <v>29</v>
      </c>
      <c r="F23" s="7"/>
      <c r="G23" s="7"/>
      <c r="H23" s="7"/>
      <c r="I23" s="7"/>
      <c r="J23" s="7"/>
      <c r="K23" s="7"/>
    </row>
    <row r="24" spans="1:11" x14ac:dyDescent="0.25">
      <c r="A24" t="s">
        <v>30</v>
      </c>
      <c r="B24">
        <v>0.7</v>
      </c>
    </row>
    <row r="26" spans="1:11" x14ac:dyDescent="0.25">
      <c r="A26" t="s">
        <v>31</v>
      </c>
      <c r="D26">
        <f>B20*B21*(B23-B22)</f>
        <v>576</v>
      </c>
      <c r="E26" t="s">
        <v>33</v>
      </c>
    </row>
    <row r="27" spans="1:11" x14ac:dyDescent="0.25">
      <c r="A27" t="s">
        <v>35</v>
      </c>
    </row>
    <row r="28" spans="1:11" x14ac:dyDescent="0.25">
      <c r="A28" t="s">
        <v>36</v>
      </c>
    </row>
    <row r="29" spans="1:11" x14ac:dyDescent="0.25">
      <c r="A29" t="s">
        <v>34</v>
      </c>
      <c r="B29">
        <f>0.5*B19/3600*1.2*1005*(B23-B22)</f>
        <v>627.12</v>
      </c>
      <c r="C29" t="s">
        <v>33</v>
      </c>
    </row>
    <row r="30" spans="1:11" x14ac:dyDescent="0.25">
      <c r="A30" t="s">
        <v>37</v>
      </c>
      <c r="C30">
        <f>B29*0.3</f>
        <v>188.136</v>
      </c>
      <c r="D30" t="s">
        <v>33</v>
      </c>
    </row>
    <row r="31" spans="1:11" x14ac:dyDescent="0.25">
      <c r="A31" s="4" t="s">
        <v>38</v>
      </c>
      <c r="B31" s="4"/>
      <c r="C31" s="4">
        <f>D26+C30</f>
        <v>764.13599999999997</v>
      </c>
      <c r="D31" s="4" t="s">
        <v>33</v>
      </c>
    </row>
    <row r="33" spans="1:11" x14ac:dyDescent="0.25">
      <c r="A33" s="4" t="s">
        <v>39</v>
      </c>
      <c r="F33" s="5" t="s">
        <v>40</v>
      </c>
      <c r="G33" s="6"/>
      <c r="H33" s="6"/>
      <c r="I33" s="6"/>
      <c r="J33" s="6"/>
      <c r="K33" s="6"/>
    </row>
    <row r="34" spans="1:11" x14ac:dyDescent="0.25">
      <c r="A34" t="s">
        <v>41</v>
      </c>
      <c r="B34">
        <v>0.5</v>
      </c>
      <c r="F34" s="6"/>
      <c r="G34" s="6"/>
      <c r="H34" s="6"/>
      <c r="I34" s="6"/>
      <c r="J34" s="6"/>
      <c r="K34" s="6"/>
    </row>
    <row r="35" spans="1:11" x14ac:dyDescent="0.25">
      <c r="A35" s="8" t="s">
        <v>32</v>
      </c>
      <c r="B35">
        <f>35+K4</f>
        <v>41</v>
      </c>
      <c r="C35" t="s">
        <v>29</v>
      </c>
      <c r="F35" s="6"/>
      <c r="G35" s="6"/>
      <c r="H35" s="6"/>
      <c r="I35" s="6"/>
      <c r="J35" s="6"/>
      <c r="K35" s="6"/>
    </row>
    <row r="36" spans="1:11" x14ac:dyDescent="0.25">
      <c r="A36" t="s">
        <v>42</v>
      </c>
      <c r="B36">
        <f>22+J4</f>
        <v>27</v>
      </c>
      <c r="C36" t="s">
        <v>29</v>
      </c>
      <c r="F36" s="6"/>
      <c r="G36" s="6"/>
      <c r="H36" s="6"/>
      <c r="I36" s="6"/>
      <c r="J36" s="6"/>
      <c r="K36" s="6"/>
    </row>
    <row r="37" spans="1:11" x14ac:dyDescent="0.25">
      <c r="A37" t="s">
        <v>48</v>
      </c>
      <c r="C37" t="s">
        <v>47</v>
      </c>
    </row>
    <row r="38" spans="1:11" x14ac:dyDescent="0.25">
      <c r="A38" t="s">
        <v>44</v>
      </c>
    </row>
    <row r="39" spans="1:11" x14ac:dyDescent="0.25">
      <c r="A39" t="s">
        <v>45</v>
      </c>
      <c r="B39">
        <f>1+I4/10</f>
        <v>1.4</v>
      </c>
      <c r="C39" t="s">
        <v>46</v>
      </c>
    </row>
    <row r="40" spans="1:11" x14ac:dyDescent="0.25">
      <c r="A40" t="s">
        <v>43</v>
      </c>
      <c r="B40">
        <f>B39*1005*(B35-27)</f>
        <v>19698</v>
      </c>
      <c r="C40" t="s">
        <v>33</v>
      </c>
    </row>
    <row r="41" spans="1:11" x14ac:dyDescent="0.25">
      <c r="A41" t="s">
        <v>49</v>
      </c>
      <c r="D41">
        <f>(273+27)/(B35-B36)</f>
        <v>21.428571428571427</v>
      </c>
    </row>
    <row r="42" spans="1:11" x14ac:dyDescent="0.25">
      <c r="A42" t="s">
        <v>50</v>
      </c>
      <c r="D42">
        <f>D41*0.5</f>
        <v>10.714285714285714</v>
      </c>
    </row>
    <row r="43" spans="1:11" x14ac:dyDescent="0.25">
      <c r="A43" t="s">
        <v>51</v>
      </c>
      <c r="C43">
        <f>B40/D42</f>
        <v>1838.48</v>
      </c>
      <c r="D43" t="s">
        <v>33</v>
      </c>
    </row>
    <row r="45" spans="1:11" x14ac:dyDescent="0.25">
      <c r="A45" s="4" t="s">
        <v>52</v>
      </c>
      <c r="F45" s="5" t="s">
        <v>53</v>
      </c>
      <c r="G45" s="6"/>
      <c r="H45" s="6"/>
      <c r="I45" s="6"/>
      <c r="J45" s="6"/>
    </row>
    <row r="46" spans="1:11" x14ac:dyDescent="0.25">
      <c r="A46" t="s">
        <v>54</v>
      </c>
      <c r="B46">
        <f>50+K4*5</f>
        <v>80</v>
      </c>
      <c r="F46" s="6"/>
      <c r="G46" s="6"/>
      <c r="H46" s="6"/>
      <c r="I46" s="6"/>
      <c r="J46" s="6"/>
    </row>
    <row r="47" spans="1:11" x14ac:dyDescent="0.25">
      <c r="A47" t="s">
        <v>55</v>
      </c>
      <c r="B47">
        <f>50+J4</f>
        <v>55</v>
      </c>
      <c r="C47" t="s">
        <v>56</v>
      </c>
      <c r="F47" s="6"/>
      <c r="G47" s="6"/>
      <c r="H47" s="6"/>
      <c r="I47" s="6"/>
      <c r="J47" s="6"/>
    </row>
    <row r="48" spans="1:11" x14ac:dyDescent="0.25">
      <c r="A48" s="9" t="s">
        <v>57</v>
      </c>
      <c r="F48" s="6"/>
      <c r="G48" s="6"/>
      <c r="H48" s="6"/>
      <c r="I48" s="6"/>
      <c r="J48" s="6"/>
    </row>
    <row r="49" spans="1:10" x14ac:dyDescent="0.25">
      <c r="A49" t="s">
        <v>58</v>
      </c>
    </row>
    <row r="50" spans="1:10" x14ac:dyDescent="0.25">
      <c r="A50" t="s">
        <v>59</v>
      </c>
      <c r="B50">
        <f>B46*30</f>
        <v>2400</v>
      </c>
      <c r="C50" t="s">
        <v>60</v>
      </c>
    </row>
    <row r="51" spans="1:10" x14ac:dyDescent="0.25">
      <c r="A51" t="s">
        <v>61</v>
      </c>
      <c r="B51">
        <f>B50/B47</f>
        <v>43.636363636363633</v>
      </c>
      <c r="C51" t="s">
        <v>62</v>
      </c>
    </row>
    <row r="53" spans="1:10" x14ac:dyDescent="0.25">
      <c r="A53" s="4" t="s">
        <v>63</v>
      </c>
      <c r="F53" s="5" t="s">
        <v>64</v>
      </c>
      <c r="G53" s="6"/>
      <c r="H53" s="6"/>
      <c r="I53" s="6"/>
      <c r="J53" s="6"/>
    </row>
    <row r="54" spans="1:10" x14ac:dyDescent="0.25">
      <c r="A54" t="s">
        <v>65</v>
      </c>
      <c r="B54">
        <f>500+K4*5</f>
        <v>530</v>
      </c>
      <c r="C54" t="s">
        <v>11</v>
      </c>
      <c r="F54" s="6"/>
      <c r="G54" s="6"/>
      <c r="H54" s="6"/>
      <c r="I54" s="6"/>
      <c r="J54" s="6"/>
    </row>
    <row r="55" spans="1:10" x14ac:dyDescent="0.25">
      <c r="A55" t="s">
        <v>66</v>
      </c>
      <c r="B55">
        <f>4+J4/4</f>
        <v>5.25</v>
      </c>
      <c r="C55" t="s">
        <v>67</v>
      </c>
      <c r="F55" s="6"/>
      <c r="G55" s="6"/>
      <c r="H55" s="6"/>
      <c r="I55" s="6"/>
      <c r="J55" s="6"/>
    </row>
    <row r="56" spans="1:10" x14ac:dyDescent="0.25">
      <c r="F56" s="6"/>
      <c r="G56" s="6"/>
      <c r="H56" s="6"/>
      <c r="I56" s="6"/>
      <c r="J56" s="6"/>
    </row>
    <row r="60" spans="1:10" x14ac:dyDescent="0.25">
      <c r="A60" t="s">
        <v>25</v>
      </c>
      <c r="B60">
        <f>(2*(B55-1.5))^2</f>
        <v>56.25</v>
      </c>
      <c r="C60" t="s">
        <v>11</v>
      </c>
    </row>
    <row r="61" spans="1:10" x14ac:dyDescent="0.25">
      <c r="A61" s="4" t="s">
        <v>68</v>
      </c>
      <c r="B61" s="4">
        <f>CEILING(B54/B60,1)</f>
        <v>10</v>
      </c>
    </row>
  </sheetData>
  <mergeCells count="5">
    <mergeCell ref="F6:K6"/>
    <mergeCell ref="F17:K22"/>
    <mergeCell ref="F33:K36"/>
    <mergeCell ref="F45:J48"/>
    <mergeCell ref="F53:J5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36" workbookViewId="0">
      <selection activeCell="D47" sqref="D47"/>
    </sheetView>
  </sheetViews>
  <sheetFormatPr defaultRowHeight="13.2" x14ac:dyDescent="0.25"/>
  <cols>
    <col min="4" max="4" width="12.33203125" bestFit="1" customWidth="1"/>
  </cols>
  <sheetData>
    <row r="1" spans="1:10" x14ac:dyDescent="0.25">
      <c r="A1" t="s">
        <v>69</v>
      </c>
    </row>
    <row r="2" spans="1:10" x14ac:dyDescent="0.25">
      <c r="A2" t="s">
        <v>70</v>
      </c>
    </row>
    <row r="3" spans="1:10" x14ac:dyDescent="0.25">
      <c r="A3" t="s">
        <v>71</v>
      </c>
    </row>
    <row r="5" spans="1:10" x14ac:dyDescent="0.25">
      <c r="A5" t="s">
        <v>5</v>
      </c>
    </row>
    <row r="6" spans="1:10" x14ac:dyDescent="0.25">
      <c r="A6" t="s">
        <v>76</v>
      </c>
      <c r="H6" t="s">
        <v>73</v>
      </c>
      <c r="I6" t="s">
        <v>74</v>
      </c>
    </row>
    <row r="7" spans="1:10" x14ac:dyDescent="0.25">
      <c r="A7" t="s">
        <v>4</v>
      </c>
      <c r="H7" t="s">
        <v>72</v>
      </c>
      <c r="I7">
        <f>2+3/10</f>
        <v>2.2999999999999998</v>
      </c>
      <c r="J7" t="s">
        <v>27</v>
      </c>
    </row>
    <row r="9" spans="1:10" x14ac:dyDescent="0.25">
      <c r="A9" t="s">
        <v>3</v>
      </c>
    </row>
    <row r="10" spans="1:10" x14ac:dyDescent="0.25">
      <c r="A10" t="s">
        <v>75</v>
      </c>
      <c r="B10">
        <v>0.4</v>
      </c>
      <c r="C10" t="s">
        <v>27</v>
      </c>
    </row>
    <row r="19" spans="1:4" x14ac:dyDescent="0.25">
      <c r="A19" t="s">
        <v>78</v>
      </c>
    </row>
    <row r="20" spans="1:4" x14ac:dyDescent="0.25">
      <c r="A20" t="s">
        <v>80</v>
      </c>
      <c r="C20">
        <f>1/I7</f>
        <v>0.43478260869565222</v>
      </c>
      <c r="D20" t="s">
        <v>77</v>
      </c>
    </row>
    <row r="21" spans="1:4" x14ac:dyDescent="0.25">
      <c r="A21" t="s">
        <v>81</v>
      </c>
      <c r="C21">
        <f>1/B10</f>
        <v>2.5</v>
      </c>
      <c r="D21" t="s">
        <v>77</v>
      </c>
    </row>
    <row r="22" spans="1:4" x14ac:dyDescent="0.25">
      <c r="A22" t="s">
        <v>79</v>
      </c>
      <c r="C22">
        <f>C21-C20</f>
        <v>2.0652173913043477</v>
      </c>
      <c r="D22" t="s">
        <v>77</v>
      </c>
    </row>
    <row r="23" spans="1:4" x14ac:dyDescent="0.25">
      <c r="A23" t="s">
        <v>82</v>
      </c>
      <c r="C23">
        <v>0.05</v>
      </c>
      <c r="D23" t="s">
        <v>83</v>
      </c>
    </row>
    <row r="24" spans="1:4" x14ac:dyDescent="0.25">
      <c r="A24" t="s">
        <v>84</v>
      </c>
    </row>
    <row r="25" spans="1:4" x14ac:dyDescent="0.25">
      <c r="A25" t="s">
        <v>87</v>
      </c>
      <c r="C25">
        <v>0.12</v>
      </c>
      <c r="D25" t="s">
        <v>67</v>
      </c>
    </row>
    <row r="27" spans="1:4" x14ac:dyDescent="0.25">
      <c r="A27" s="4" t="s">
        <v>85</v>
      </c>
    </row>
    <row r="28" spans="1:4" x14ac:dyDescent="0.25">
      <c r="A28" t="s">
        <v>105</v>
      </c>
      <c r="C28">
        <v>5</v>
      </c>
    </row>
    <row r="29" spans="1:4" x14ac:dyDescent="0.25">
      <c r="A29" t="s">
        <v>106</v>
      </c>
      <c r="C29">
        <v>25</v>
      </c>
    </row>
    <row r="30" spans="1:4" x14ac:dyDescent="0.25">
      <c r="A30" t="s">
        <v>86</v>
      </c>
      <c r="C30">
        <v>0.2</v>
      </c>
      <c r="D30" t="s">
        <v>67</v>
      </c>
    </row>
    <row r="32" spans="1:4" x14ac:dyDescent="0.25">
      <c r="A32" t="s">
        <v>88</v>
      </c>
      <c r="B32">
        <v>20</v>
      </c>
      <c r="C32" t="s">
        <v>29</v>
      </c>
    </row>
    <row r="33" spans="1:10" x14ac:dyDescent="0.25">
      <c r="A33" t="s">
        <v>28</v>
      </c>
      <c r="B33">
        <v>0</v>
      </c>
      <c r="C33" t="s">
        <v>29</v>
      </c>
    </row>
    <row r="34" spans="1:10" x14ac:dyDescent="0.25">
      <c r="A34" t="s">
        <v>90</v>
      </c>
      <c r="B34" s="10">
        <v>0.7</v>
      </c>
      <c r="D34" t="s">
        <v>93</v>
      </c>
    </row>
    <row r="35" spans="1:10" x14ac:dyDescent="0.25">
      <c r="A35" t="s">
        <v>89</v>
      </c>
      <c r="B35" s="10">
        <v>0.85</v>
      </c>
    </row>
    <row r="37" spans="1:10" x14ac:dyDescent="0.25">
      <c r="A37" t="s">
        <v>91</v>
      </c>
      <c r="B37" t="s">
        <v>100</v>
      </c>
      <c r="C37" t="s">
        <v>99</v>
      </c>
      <c r="D37" t="s">
        <v>92</v>
      </c>
    </row>
    <row r="38" spans="1:10" x14ac:dyDescent="0.25">
      <c r="A38" t="s">
        <v>3</v>
      </c>
      <c r="B38">
        <v>20</v>
      </c>
      <c r="C38">
        <v>2331</v>
      </c>
      <c r="D38">
        <f>C38*B34</f>
        <v>1631.6999999999998</v>
      </c>
    </row>
    <row r="39" spans="1:10" x14ac:dyDescent="0.25">
      <c r="A39" t="s">
        <v>4</v>
      </c>
      <c r="B39">
        <f>D45</f>
        <v>16.521739130434781</v>
      </c>
      <c r="C39">
        <v>1873</v>
      </c>
      <c r="D39">
        <f>D52</f>
        <v>1353.1875</v>
      </c>
      <c r="E39" t="s">
        <v>116</v>
      </c>
      <c r="F39" t="s">
        <v>117</v>
      </c>
    </row>
    <row r="40" spans="1:10" x14ac:dyDescent="0.25">
      <c r="A40" t="s">
        <v>5</v>
      </c>
      <c r="B40">
        <v>0</v>
      </c>
      <c r="C40">
        <v>609</v>
      </c>
      <c r="D40">
        <f>C40*B35</f>
        <v>517.65</v>
      </c>
    </row>
    <row r="42" spans="1:10" x14ac:dyDescent="0.25">
      <c r="A42" t="s">
        <v>94</v>
      </c>
    </row>
    <row r="43" spans="1:10" x14ac:dyDescent="0.25">
      <c r="A43" t="s">
        <v>96</v>
      </c>
      <c r="D43">
        <f>(B32-B33)/C21</f>
        <v>8</v>
      </c>
      <c r="E43" t="s">
        <v>95</v>
      </c>
    </row>
    <row r="44" spans="1:10" x14ac:dyDescent="0.25">
      <c r="A44" t="s">
        <v>97</v>
      </c>
    </row>
    <row r="45" spans="1:10" x14ac:dyDescent="0.25">
      <c r="A45" t="s">
        <v>98</v>
      </c>
      <c r="D45">
        <f>B32-D43*C20</f>
        <v>16.521739130434781</v>
      </c>
      <c r="E45" t="s">
        <v>29</v>
      </c>
      <c r="G45" t="s">
        <v>112</v>
      </c>
      <c r="J45" t="s">
        <v>107</v>
      </c>
    </row>
    <row r="46" spans="1:10" x14ac:dyDescent="0.25">
      <c r="G46" t="s">
        <v>111</v>
      </c>
    </row>
    <row r="47" spans="1:10" x14ac:dyDescent="0.25">
      <c r="A47" t="s">
        <v>101</v>
      </c>
      <c r="D47" t="s">
        <v>103</v>
      </c>
      <c r="E47" s="11">
        <v>1.9300000000000001E-10</v>
      </c>
      <c r="F47" t="s">
        <v>104</v>
      </c>
    </row>
    <row r="48" spans="1:10" x14ac:dyDescent="0.25">
      <c r="A48" t="s">
        <v>102</v>
      </c>
      <c r="D48">
        <f>C30*C28/Dvo</f>
        <v>5181347150.2590675</v>
      </c>
      <c r="E48" t="s">
        <v>108</v>
      </c>
    </row>
    <row r="49" spans="1:5" x14ac:dyDescent="0.25">
      <c r="A49" t="s">
        <v>109</v>
      </c>
      <c r="D49">
        <f>C25*C29/Dvo</f>
        <v>15544041450.777201</v>
      </c>
      <c r="E49" t="s">
        <v>108</v>
      </c>
    </row>
    <row r="50" spans="1:5" x14ac:dyDescent="0.25">
      <c r="A50" t="s">
        <v>110</v>
      </c>
      <c r="D50">
        <f>D48+D49</f>
        <v>20725388601.03627</v>
      </c>
      <c r="E50" t="s">
        <v>108</v>
      </c>
    </row>
    <row r="51" spans="1:5" x14ac:dyDescent="0.25">
      <c r="A51" t="s">
        <v>113</v>
      </c>
      <c r="D51">
        <f>(D38-D40)/D50</f>
        <v>5.3752912499999985E-8</v>
      </c>
      <c r="E51" t="s">
        <v>107</v>
      </c>
    </row>
    <row r="52" spans="1:5" x14ac:dyDescent="0.25">
      <c r="A52" t="s">
        <v>114</v>
      </c>
      <c r="D52">
        <f>D38-D51*D48</f>
        <v>1353.1875</v>
      </c>
      <c r="E52" t="s">
        <v>115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Verifica4</vt:lpstr>
      <vt:lpstr>Esercizi esame</vt:lpstr>
      <vt:lpstr>A</vt:lpstr>
      <vt:lpstr>Dvo</vt:lpstr>
      <vt:lpstr>epsilon</vt:lpstr>
      <vt:lpstr>Lambda</vt:lpstr>
      <vt:lpstr>psi</vt:lpstr>
      <vt:lpstr>rho</vt:lpstr>
      <vt:lpstr>Stot</vt:lpstr>
      <vt:lpstr>tau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2015-06-11T09:02:18Z</dcterms:created>
  <dcterms:modified xsi:type="dcterms:W3CDTF">2015-06-11T11:30:07Z</dcterms:modified>
</cp:coreProperties>
</file>