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FTAC\2022\Lessons\"/>
    </mc:Choice>
  </mc:AlternateContent>
  <xr:revisionPtr revIDLastSave="0" documentId="13_ncr:1_{6314ED0D-26C3-4E7F-967F-AB0178BDFEA8}" xr6:coauthVersionLast="47" xr6:coauthVersionMax="47" xr10:uidLastSave="{00000000-0000-0000-0000-000000000000}"/>
  <bookViews>
    <workbookView xWindow="2988" yWindow="0" windowWidth="20220" windowHeight="13752" firstSheet="1" activeTab="3" xr2:uid="{BD82DF9B-881E-44FC-86B6-98C7856C0FB3}"/>
  </bookViews>
  <sheets>
    <sheet name="Building Energy Loss" sheetId="1" r:id="rId1"/>
    <sheet name="Envelope loss Single layer" sheetId="2" r:id="rId2"/>
    <sheet name="Envelope loss multipl layers" sheetId="4" r:id="rId3"/>
    <sheet name="Air loss" sheetId="3" r:id="rId4"/>
  </sheets>
  <definedNames>
    <definedName name="cp">'Air loss'!$F$25</definedName>
    <definedName name="hin" localSheetId="2">'Envelope loss multipl layers'!$B$27</definedName>
    <definedName name="hin">'Envelope loss Single layer'!$B$23</definedName>
    <definedName name="hout" localSheetId="2">'Envelope loss multipl layers'!$B$31</definedName>
    <definedName name="hout">'Envelope loss Single layer'!$B$25</definedName>
    <definedName name="lambda" localSheetId="2">'Envelope loss multipl layers'!$B$28</definedName>
    <definedName name="lambda">'Envelope loss Single layer'!$B$24</definedName>
    <definedName name="lambda_1">'Envelope loss multipl layers'!$B$28</definedName>
    <definedName name="lambda_2">'Envelope loss multipl layers'!$B$29</definedName>
    <definedName name="lambda_3">'Envelope loss multipl layers'!$B$30</definedName>
    <definedName name="Mdot">'Air loss'!$I$10</definedName>
    <definedName name="Q" localSheetId="2">'Envelope loss multipl layers'!$H$12</definedName>
    <definedName name="Q">'Envelope loss Single layer'!$G$10</definedName>
    <definedName name="Qvent">'Air loss'!$D$23</definedName>
    <definedName name="rho">'Air loss'!$H$9</definedName>
    <definedName name="Rtot" localSheetId="2">'Envelope loss multipl layers'!$H$32</definedName>
    <definedName name="Rtot">'Envelope loss Single layer'!$G$26</definedName>
    <definedName name="S" localSheetId="2">'Envelope loss multipl layers'!$G$5</definedName>
    <definedName name="S">'Envelope loss Single layer'!$F$5</definedName>
    <definedName name="t" localSheetId="2">'Envelope loss multipl layers'!$G$2</definedName>
    <definedName name="t">'Envelope loss Single layer'!$F$2</definedName>
    <definedName name="t_1">'Envelope loss multipl layers'!$G$6</definedName>
    <definedName name="t_2">'Envelope loss multipl layers'!$G$7</definedName>
    <definedName name="t_3">'Envelope loss multipl layers'!$G$8</definedName>
    <definedName name="Tin" localSheetId="2">'Envelope loss multipl layers'!$B$4</definedName>
    <definedName name="Tin">'Envelope loss Single layer'!$B$4</definedName>
    <definedName name="Tout" localSheetId="2">'Envelope loss multipl layers'!$G$3</definedName>
    <definedName name="Tout">'Envelope loss Single layer'!$F$3</definedName>
    <definedName name="Twin" localSheetId="2">'Envelope loss multipl layers'!$F$35</definedName>
    <definedName name="Twin">'Envelope loss Single layer'!$E$29</definedName>
    <definedName name="Twout" localSheetId="2">'Envelope loss multipl layers'!$F$37</definedName>
    <definedName name="Twout">'Envelope loss Single layer'!$E$31</definedName>
    <definedName name="V">'Air loss'!$H$7</definedName>
    <definedName name="Vdot">'Air loss'!$H$8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3" l="1"/>
  <c r="H23" i="3"/>
  <c r="F23" i="3"/>
  <c r="D23" i="3"/>
  <c r="I10" i="3"/>
  <c r="H8" i="3"/>
  <c r="H30" i="4"/>
  <c r="H29" i="4"/>
  <c r="B43" i="4"/>
  <c r="A42" i="4"/>
  <c r="A43" i="4" s="1"/>
  <c r="B40" i="4"/>
  <c r="H31" i="4"/>
  <c r="H28" i="4"/>
  <c r="H27" i="4"/>
  <c r="B37" i="2"/>
  <c r="A36" i="2"/>
  <c r="A37" i="2" s="1"/>
  <c r="B34" i="2"/>
  <c r="G25" i="2"/>
  <c r="G24" i="2"/>
  <c r="G23" i="2"/>
  <c r="G26" i="2" s="1"/>
  <c r="G10" i="2" s="1"/>
  <c r="E29" i="2" s="1"/>
  <c r="F6" i="2"/>
  <c r="D21" i="1"/>
  <c r="D20" i="1"/>
  <c r="D19" i="1"/>
  <c r="B21" i="1"/>
  <c r="H32" i="4" l="1"/>
  <c r="K18" i="4" s="1"/>
  <c r="B35" i="2"/>
  <c r="E31" i="2"/>
  <c r="B36" i="2" s="1"/>
  <c r="H12" i="4" l="1"/>
  <c r="F35" i="4" s="1"/>
  <c r="B41" i="4" s="1"/>
  <c r="F37" i="4" l="1"/>
  <c r="B42" i="4" s="1"/>
</calcChain>
</file>

<file path=xl/sharedStrings.xml><?xml version="1.0" encoding="utf-8"?>
<sst xmlns="http://schemas.openxmlformats.org/spreadsheetml/2006/main" count="220" uniqueCount="131">
  <si>
    <t>Power = Energy / Time</t>
  </si>
  <si>
    <t>Unit of Power = WATT (W)</t>
  </si>
  <si>
    <t>Tin =</t>
  </si>
  <si>
    <t>°C</t>
  </si>
  <si>
    <t>Tout =</t>
  </si>
  <si>
    <t>Delta T =</t>
  </si>
  <si>
    <t>K</t>
  </si>
  <si>
    <t>Energy loss of a building</t>
  </si>
  <si>
    <t>Qin</t>
  </si>
  <si>
    <t>Qout</t>
  </si>
  <si>
    <t>Energy Unit: JOULE (J)</t>
  </si>
  <si>
    <t>Power unit: J/s (WATT, W)</t>
  </si>
  <si>
    <t>1 kilowatt-hour (kWh) = 3.600.000 J</t>
  </si>
  <si>
    <t>Energy Balance</t>
  </si>
  <si>
    <t>Qout = Qin</t>
  </si>
  <si>
    <t xml:space="preserve">         Qout = Qenvelope+Qair</t>
  </si>
  <si>
    <t>V,air,in</t>
  </si>
  <si>
    <t>V,air,out</t>
  </si>
  <si>
    <t>at 20°C</t>
  </si>
  <si>
    <t>at 0°C</t>
  </si>
  <si>
    <t>Envelope loss</t>
  </si>
  <si>
    <t>Air loss</t>
  </si>
  <si>
    <t>concrete wall</t>
  </si>
  <si>
    <t>tickness t =</t>
  </si>
  <si>
    <t>m</t>
  </si>
  <si>
    <t>Tin (°C) =</t>
  </si>
  <si>
    <t>Tout (°C) =</t>
  </si>
  <si>
    <t>Qout = ?</t>
  </si>
  <si>
    <t>W</t>
  </si>
  <si>
    <t>Thermal resistances</t>
  </si>
  <si>
    <t>Ohm's law</t>
  </si>
  <si>
    <t>T1</t>
  </si>
  <si>
    <t>T2</t>
  </si>
  <si>
    <t>Q</t>
  </si>
  <si>
    <t>Internal convection</t>
  </si>
  <si>
    <t>conduction</t>
  </si>
  <si>
    <t>external convection</t>
  </si>
  <si>
    <t>Thermal resistances in series</t>
  </si>
  <si>
    <t>R1</t>
  </si>
  <si>
    <t>R2</t>
  </si>
  <si>
    <t>R3</t>
  </si>
  <si>
    <t>hin</t>
  </si>
  <si>
    <t>hout</t>
  </si>
  <si>
    <t>lambda</t>
  </si>
  <si>
    <t>(thermal conducibility of the wall)</t>
  </si>
  <si>
    <t>W/mK</t>
  </si>
  <si>
    <t>hin =</t>
  </si>
  <si>
    <t>W/m2K</t>
  </si>
  <si>
    <t>lambda =</t>
  </si>
  <si>
    <t>hout =</t>
  </si>
  <si>
    <t>R1 =</t>
  </si>
  <si>
    <t>t/(S*lambda) =</t>
  </si>
  <si>
    <t>R2 =</t>
  </si>
  <si>
    <t>R3 =</t>
  </si>
  <si>
    <t>1/(S*hout) =</t>
  </si>
  <si>
    <t>1/(S*hin) =</t>
  </si>
  <si>
    <t xml:space="preserve">Rtot = </t>
  </si>
  <si>
    <t>R1+R2+R3 =</t>
  </si>
  <si>
    <t>S =</t>
  </si>
  <si>
    <t>m2</t>
  </si>
  <si>
    <t>t =</t>
  </si>
  <si>
    <t>K/W</t>
  </si>
  <si>
    <t>Q = (T1-T2)/Rtot =</t>
  </si>
  <si>
    <t>Twin</t>
  </si>
  <si>
    <t>Twout</t>
  </si>
  <si>
    <t>Now we write the Ohm's law just for R1</t>
  </si>
  <si>
    <r>
      <t>Q = (Tin-</t>
    </r>
    <r>
      <rPr>
        <sz val="11"/>
        <color rgb="FFFF0000"/>
        <rFont val="Calibri"/>
        <family val="2"/>
        <scheme val="minor"/>
      </rPr>
      <t>Twin</t>
    </r>
    <r>
      <rPr>
        <sz val="11"/>
        <color theme="1"/>
        <rFont val="Calibri"/>
        <family val="2"/>
        <scheme val="minor"/>
      </rPr>
      <t>)/R1</t>
    </r>
  </si>
  <si>
    <t>Twin = Tin - Q*R1 =</t>
  </si>
  <si>
    <t>Now we write the Ohm's law just for R2</t>
  </si>
  <si>
    <r>
      <t>Q = (Twin-</t>
    </r>
    <r>
      <rPr>
        <sz val="11"/>
        <color rgb="FFFF0000"/>
        <rFont val="Calibri"/>
        <family val="2"/>
        <scheme val="minor"/>
      </rPr>
      <t>Twout</t>
    </r>
    <r>
      <rPr>
        <sz val="11"/>
        <color theme="1"/>
        <rFont val="Calibri"/>
        <family val="2"/>
        <scheme val="minor"/>
      </rPr>
      <t>)/R2</t>
    </r>
  </si>
  <si>
    <t>Twout = Twin - Q*R2 =</t>
  </si>
  <si>
    <t>x (m)</t>
  </si>
  <si>
    <t>T (°C)</t>
  </si>
  <si>
    <t>Tin</t>
  </si>
  <si>
    <t>Tout</t>
  </si>
  <si>
    <t>Single layer</t>
  </si>
  <si>
    <t>Multiple layers</t>
  </si>
  <si>
    <t>t1 =</t>
  </si>
  <si>
    <t>t3 =</t>
  </si>
  <si>
    <t>t2 =</t>
  </si>
  <si>
    <t xml:space="preserve">  Twout</t>
  </si>
  <si>
    <t>R4</t>
  </si>
  <si>
    <t>R5</t>
  </si>
  <si>
    <t>lambda1 =</t>
  </si>
  <si>
    <t>lambda2=</t>
  </si>
  <si>
    <t>lambda3 =</t>
  </si>
  <si>
    <t>R4 =</t>
  </si>
  <si>
    <t>R5 =</t>
  </si>
  <si>
    <t>t1/(S*lambda1) =</t>
  </si>
  <si>
    <t>t2/(S*lambda2) =</t>
  </si>
  <si>
    <t>t3/(S*lambda3) =</t>
  </si>
  <si>
    <t>Transmittance formula: Q=(T1-T2)*U*S</t>
  </si>
  <si>
    <t>Rtot = 1/(U*S) =&gt; U = 1/(S*R)</t>
  </si>
  <si>
    <t>Transmittance U = Q/(S*(T1-T2)) = 1/(S*Rtot) =</t>
  </si>
  <si>
    <t>Typical ventilation factors</t>
  </si>
  <si>
    <t>residential</t>
  </si>
  <si>
    <t>0.5 V/h</t>
  </si>
  <si>
    <t>commercial</t>
  </si>
  <si>
    <t>1 V/h</t>
  </si>
  <si>
    <t>schools</t>
  </si>
  <si>
    <t>2 V/h</t>
  </si>
  <si>
    <t>V =</t>
  </si>
  <si>
    <t>m3</t>
  </si>
  <si>
    <t>Vdot =</t>
  </si>
  <si>
    <t>m3/s</t>
  </si>
  <si>
    <t>Vdot</t>
  </si>
  <si>
    <t>0 °C</t>
  </si>
  <si>
    <t>20 °C</t>
  </si>
  <si>
    <t>Mdot</t>
  </si>
  <si>
    <t>Mdot =Vdot*rho =</t>
  </si>
  <si>
    <t>rho =</t>
  </si>
  <si>
    <t>kg/m3</t>
  </si>
  <si>
    <t>kg/s</t>
  </si>
  <si>
    <t>Force is measured in Newton (N)</t>
  </si>
  <si>
    <t>Mass is measured in kilograms (kg)</t>
  </si>
  <si>
    <t>VMC machines</t>
  </si>
  <si>
    <t>Controlled Mechanical Ventilation</t>
  </si>
  <si>
    <t>20°C</t>
  </si>
  <si>
    <t>5 °C</t>
  </si>
  <si>
    <t>15°C</t>
  </si>
  <si>
    <t>75% of heat is recovered</t>
  </si>
  <si>
    <t>Qvent = Mdot*cp*(Tin-Tout) =</t>
  </si>
  <si>
    <t>J/kg</t>
  </si>
  <si>
    <t>Specific Entalpy E = cp*T</t>
  </si>
  <si>
    <t>Specific Thermal Capacitance at constant pressure =</t>
  </si>
  <si>
    <t>J/kgK</t>
  </si>
  <si>
    <t>Without VMC</t>
  </si>
  <si>
    <t>With VMC</t>
  </si>
  <si>
    <t>W used</t>
  </si>
  <si>
    <t>W recovered</t>
  </si>
  <si>
    <t>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</si>
</sst>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Temperature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'Envelope loss Single layer'!$A$34:$A$37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1.25</c:v>
                </c:pt>
                <c:pt idx="3">
                  <c:v>2.25</c:v>
                </c:pt>
              </c:numCache>
            </c:numRef>
          </c:xVal>
          <c:yVal>
            <c:numRef>
              <c:f>'Envelope loss Single layer'!$B$34:$B$37</c:f>
              <c:numCache>
                <c:formatCode>General</c:formatCode>
                <c:ptCount val="4"/>
                <c:pt idx="0">
                  <c:v>20</c:v>
                </c:pt>
                <c:pt idx="1">
                  <c:v>14.117647058823529</c:v>
                </c:pt>
                <c:pt idx="2">
                  <c:v>2.3529411764705888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5B-4C28-9CF2-358F8A20D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392303"/>
        <c:axId val="259390639"/>
      </c:scatterChart>
      <c:valAx>
        <c:axId val="259392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90639"/>
        <c:crosses val="autoZero"/>
        <c:crossBetween val="midCat"/>
      </c:valAx>
      <c:valAx>
        <c:axId val="25939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92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Temperature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'Envelope loss multipl layers'!$A$40:$A$43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1.25</c:v>
                </c:pt>
                <c:pt idx="3">
                  <c:v>2.25</c:v>
                </c:pt>
              </c:numCache>
            </c:numRef>
          </c:xVal>
          <c:yVal>
            <c:numRef>
              <c:f>'Envelope loss multipl layers'!$B$40:$B$43</c:f>
              <c:numCache>
                <c:formatCode>General</c:formatCode>
                <c:ptCount val="4"/>
                <c:pt idx="0">
                  <c:v>20</c:v>
                </c:pt>
                <c:pt idx="1">
                  <c:v>19.435028248587571</c:v>
                </c:pt>
                <c:pt idx="2">
                  <c:v>18.305084745762713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4E-426D-BD5D-A0C3DCC12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392303"/>
        <c:axId val="259390639"/>
      </c:scatterChart>
      <c:valAx>
        <c:axId val="259392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90639"/>
        <c:crosses val="autoZero"/>
        <c:crossBetween val="midCat"/>
      </c:valAx>
      <c:valAx>
        <c:axId val="25939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3923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576498</xdr:colOff>
      <xdr:row>6</xdr:row>
      <xdr:rowOff>88573</xdr:rowOff>
    </xdr:from>
    <xdr:to>
      <xdr:col>5</xdr:col>
      <xdr:colOff>278581</xdr:colOff>
      <xdr:row>12</xdr:row>
      <xdr:rowOff>114710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D72B55-571A-4090-A28D-5C9F5937E5A3}"/>
            </a:ext>
          </a:extLst>
        </xdr:cNvPr>
        <xdr:cNvSpPr/>
      </xdr:nvSpPr>
      <xdr:spPr>
        <a:xfrm>
          <a:off x="1797337" y="1194702"/>
          <a:ext cx="1533341" cy="11322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457200</xdr:colOff>
      <xdr:row>2</xdr:row>
      <xdr:rowOff>81935</xdr:rowOff>
    </xdr:from>
    <xdr:to>
      <xdr:col>5</xdr:col>
      <xdr:colOff>446548</xdr:colOff>
      <xdr:row>6</xdr:row>
      <xdr:rowOff>121920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8F755FF2-692A-4CA0-9F95-E2A122053C0D}"/>
            </a:ext>
          </a:extLst>
        </xdr:cNvPr>
        <xdr:cNvSpPr/>
      </xdr:nvSpPr>
      <xdr:spPr>
        <a:xfrm>
          <a:off x="1678039" y="450645"/>
          <a:ext cx="1820606" cy="777404"/>
        </a:xfrm>
        <a:prstGeom prst="triangle">
          <a:avLst>
            <a:gd name="adj" fmla="val 522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167230</xdr:colOff>
      <xdr:row>9</xdr:row>
      <xdr:rowOff>93817</xdr:rowOff>
    </xdr:from>
    <xdr:to>
      <xdr:col>6</xdr:col>
      <xdr:colOff>233517</xdr:colOff>
      <xdr:row>11</xdr:row>
      <xdr:rowOff>2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0B39FB67-C044-419A-993F-C0068F18B5C8}"/>
            </a:ext>
          </a:extLst>
        </xdr:cNvPr>
        <xdr:cNvSpPr/>
      </xdr:nvSpPr>
      <xdr:spPr>
        <a:xfrm>
          <a:off x="3219327" y="1753011"/>
          <a:ext cx="676706" cy="27489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607839</xdr:colOff>
      <xdr:row>11</xdr:row>
      <xdr:rowOff>87549</xdr:rowOff>
    </xdr:from>
    <xdr:to>
      <xdr:col>4</xdr:col>
      <xdr:colOff>299065</xdr:colOff>
      <xdr:row>14</xdr:row>
      <xdr:rowOff>135194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3D5E4CC9-EFA4-439E-8A0D-877D6D73098B}"/>
            </a:ext>
          </a:extLst>
        </xdr:cNvPr>
        <xdr:cNvSpPr/>
      </xdr:nvSpPr>
      <xdr:spPr>
        <a:xfrm rot="16200000">
          <a:off x="2289565" y="2264984"/>
          <a:ext cx="600710" cy="301645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237614</xdr:colOff>
      <xdr:row>9</xdr:row>
      <xdr:rowOff>32774</xdr:rowOff>
    </xdr:from>
    <xdr:to>
      <xdr:col>6</xdr:col>
      <xdr:colOff>565355</xdr:colOff>
      <xdr:row>10</xdr:row>
      <xdr:rowOff>98323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4CACAAB-3AF1-4361-B5DE-D2394179EBEC}"/>
            </a:ext>
          </a:extLst>
        </xdr:cNvPr>
        <xdr:cNvSpPr txBox="1"/>
      </xdr:nvSpPr>
      <xdr:spPr>
        <a:xfrm>
          <a:off x="3900130" y="1691968"/>
          <a:ext cx="327741" cy="24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.</a:t>
          </a:r>
        </a:p>
      </xdr:txBody>
    </xdr:sp>
    <xdr:clientData/>
  </xdr:twoCellAnchor>
  <xdr:twoCellAnchor>
    <xdr:from>
      <xdr:col>3</xdr:col>
      <xdr:colOff>569451</xdr:colOff>
      <xdr:row>14</xdr:row>
      <xdr:rowOff>40967</xdr:rowOff>
    </xdr:from>
    <xdr:to>
      <xdr:col>4</xdr:col>
      <xdr:colOff>286773</xdr:colOff>
      <xdr:row>15</xdr:row>
      <xdr:rowOff>106515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A37CBE7-669D-4419-9992-5A6FC170C7BC}"/>
            </a:ext>
          </a:extLst>
        </xdr:cNvPr>
        <xdr:cNvSpPr txBox="1"/>
      </xdr:nvSpPr>
      <xdr:spPr>
        <a:xfrm>
          <a:off x="2400709" y="2621935"/>
          <a:ext cx="327741" cy="249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.</a:t>
          </a:r>
        </a:p>
      </xdr:txBody>
    </xdr:sp>
    <xdr:clientData/>
  </xdr:twoCellAnchor>
  <xdr:twoCellAnchor>
    <xdr:from>
      <xdr:col>2</xdr:col>
      <xdr:colOff>254000</xdr:colOff>
      <xdr:row>7</xdr:row>
      <xdr:rowOff>139291</xdr:rowOff>
    </xdr:from>
    <xdr:to>
      <xdr:col>3</xdr:col>
      <xdr:colOff>320287</xdr:colOff>
      <xdr:row>9</xdr:row>
      <xdr:rowOff>45475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2462C807-33FA-44D7-ACBD-7C96877FB9BD}"/>
            </a:ext>
          </a:extLst>
        </xdr:cNvPr>
        <xdr:cNvSpPr/>
      </xdr:nvSpPr>
      <xdr:spPr>
        <a:xfrm>
          <a:off x="1474839" y="1429775"/>
          <a:ext cx="676706" cy="274894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487516</xdr:colOff>
      <xdr:row>7</xdr:row>
      <xdr:rowOff>151581</xdr:rowOff>
    </xdr:from>
    <xdr:to>
      <xdr:col>5</xdr:col>
      <xdr:colOff>553802</xdr:colOff>
      <xdr:row>9</xdr:row>
      <xdr:rowOff>57765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1CA9B423-531D-4B48-AE13-F54B67241FFF}"/>
            </a:ext>
          </a:extLst>
        </xdr:cNvPr>
        <xdr:cNvSpPr/>
      </xdr:nvSpPr>
      <xdr:spPr>
        <a:xfrm>
          <a:off x="2929193" y="1442065"/>
          <a:ext cx="676706" cy="274894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73187</xdr:colOff>
      <xdr:row>2</xdr:row>
      <xdr:rowOff>34441</xdr:rowOff>
    </xdr:from>
    <xdr:to>
      <xdr:col>2</xdr:col>
      <xdr:colOff>589797</xdr:colOff>
      <xdr:row>15</xdr:row>
      <xdr:rowOff>86102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E5140E-59A4-4DE3-B062-FF13581ACA12}"/>
            </a:ext>
          </a:extLst>
        </xdr:cNvPr>
        <xdr:cNvSpPr/>
      </xdr:nvSpPr>
      <xdr:spPr>
        <a:xfrm>
          <a:off x="1295831" y="396068"/>
          <a:ext cx="516610" cy="240223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404678</xdr:colOff>
      <xdr:row>7</xdr:row>
      <xdr:rowOff>120542</xdr:rowOff>
    </xdr:from>
    <xdr:to>
      <xdr:col>3</xdr:col>
      <xdr:colOff>327186</xdr:colOff>
      <xdr:row>9</xdr:row>
      <xdr:rowOff>55966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78D78E0C-6B95-4AD9-8013-AE490FF2C693}"/>
            </a:ext>
          </a:extLst>
        </xdr:cNvPr>
        <xdr:cNvSpPr/>
      </xdr:nvSpPr>
      <xdr:spPr>
        <a:xfrm>
          <a:off x="1016000" y="1386237"/>
          <a:ext cx="1145152" cy="297051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4</xdr:col>
      <xdr:colOff>314272</xdr:colOff>
      <xdr:row>10</xdr:row>
      <xdr:rowOff>111932</xdr:rowOff>
    </xdr:from>
    <xdr:to>
      <xdr:col>5</xdr:col>
      <xdr:colOff>437554</xdr:colOff>
      <xdr:row>12</xdr:row>
      <xdr:rowOff>116097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5B5AF9-E965-4A39-8827-4BCF1882E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9560" y="1920068"/>
          <a:ext cx="807790" cy="365792"/>
        </a:xfrm>
        <a:prstGeom prst="rect">
          <a:avLst/>
        </a:prstGeom>
      </xdr:spPr>
    </xdr:pic>
    <xdr:clientData/>
  </xdr:twoCellAnchor>
  <xdr:twoCellAnchor>
    <xdr:from>
      <xdr:col>4</xdr:col>
      <xdr:colOff>370238</xdr:colOff>
      <xdr:row>12</xdr:row>
      <xdr:rowOff>129153</xdr:rowOff>
    </xdr:from>
    <xdr:to>
      <xdr:col>5</xdr:col>
      <xdr:colOff>340102</xdr:colOff>
      <xdr:row>12</xdr:row>
      <xdr:rowOff>133458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37C5957-C76F-489E-8814-7162B3018A43}"/>
            </a:ext>
          </a:extLst>
        </xdr:cNvPr>
        <xdr:cNvCxnSpPr/>
      </xdr:nvCxnSpPr>
      <xdr:spPr>
        <a:xfrm>
          <a:off x="2815526" y="2298916"/>
          <a:ext cx="654373" cy="430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533831</xdr:colOff>
      <xdr:row>17</xdr:row>
      <xdr:rowOff>176508</xdr:rowOff>
    </xdr:from>
    <xdr:to>
      <xdr:col>3</xdr:col>
      <xdr:colOff>28570</xdr:colOff>
      <xdr:row>19</xdr:row>
      <xdr:rowOff>180673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3FA1C0-C551-4800-9BCF-476E864E7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153" y="3250339"/>
          <a:ext cx="807790" cy="36579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176508</xdr:rowOff>
    </xdr:from>
    <xdr:to>
      <xdr:col>4</xdr:col>
      <xdr:colOff>196468</xdr:colOff>
      <xdr:row>19</xdr:row>
      <xdr:rowOff>180673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2CAAE42-6188-47C3-91ED-C16CABCFF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373" y="3250339"/>
          <a:ext cx="807790" cy="365792"/>
        </a:xfrm>
        <a:prstGeom prst="rect">
          <a:avLst/>
        </a:prstGeom>
      </xdr:spPr>
    </xdr:pic>
    <xdr:clientData/>
  </xdr:twoCellAnchor>
  <xdr:twoCellAnchor editAs="oneCell">
    <xdr:from>
      <xdr:col>0</xdr:col>
      <xdr:colOff>413289</xdr:colOff>
      <xdr:row>17</xdr:row>
      <xdr:rowOff>176508</xdr:rowOff>
    </xdr:from>
    <xdr:to>
      <xdr:col>1</xdr:col>
      <xdr:colOff>609757</xdr:colOff>
      <xdr:row>19</xdr:row>
      <xdr:rowOff>180673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A76BEA0-E6C4-4B11-B479-AD8632CD0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89" y="3250339"/>
          <a:ext cx="807790" cy="365792"/>
        </a:xfrm>
        <a:prstGeom prst="rect">
          <a:avLst/>
        </a:prstGeom>
      </xdr:spPr>
    </xdr:pic>
    <xdr:clientData/>
  </xdr:twoCellAnchor>
  <xdr:twoCellAnchor>
    <xdr:from>
      <xdr:col>2</xdr:col>
      <xdr:colOff>34440</xdr:colOff>
      <xdr:row>6</xdr:row>
      <xdr:rowOff>43051</xdr:rowOff>
    </xdr:from>
    <xdr:to>
      <xdr:col>2</xdr:col>
      <xdr:colOff>133457</xdr:colOff>
      <xdr:row>6</xdr:row>
      <xdr:rowOff>137763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C15D4A8C-EF90-47CC-8F09-BC87265B1F3C}"/>
            </a:ext>
          </a:extLst>
        </xdr:cNvPr>
        <xdr:cNvSpPr/>
      </xdr:nvSpPr>
      <xdr:spPr>
        <a:xfrm>
          <a:off x="1257084" y="1127932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531246</xdr:colOff>
      <xdr:row>6</xdr:row>
      <xdr:rowOff>36162</xdr:rowOff>
    </xdr:from>
    <xdr:to>
      <xdr:col>2</xdr:col>
      <xdr:colOff>630263</xdr:colOff>
      <xdr:row>6</xdr:row>
      <xdr:rowOff>130874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84CF2BED-F8ED-495B-8A90-AF2D911EDA62}"/>
            </a:ext>
          </a:extLst>
        </xdr:cNvPr>
        <xdr:cNvSpPr/>
      </xdr:nvSpPr>
      <xdr:spPr>
        <a:xfrm>
          <a:off x="1753890" y="1121043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340101</xdr:colOff>
      <xdr:row>18</xdr:row>
      <xdr:rowOff>120543</xdr:rowOff>
    </xdr:from>
    <xdr:to>
      <xdr:col>0</xdr:col>
      <xdr:colOff>439118</xdr:colOff>
      <xdr:row>19</xdr:row>
      <xdr:rowOff>34441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9911A97F-624B-4DCB-9C60-60E433E8B48C}"/>
            </a:ext>
          </a:extLst>
        </xdr:cNvPr>
        <xdr:cNvSpPr/>
      </xdr:nvSpPr>
      <xdr:spPr>
        <a:xfrm>
          <a:off x="340101" y="3375187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544162</xdr:colOff>
      <xdr:row>18</xdr:row>
      <xdr:rowOff>117960</xdr:rowOff>
    </xdr:from>
    <xdr:to>
      <xdr:col>2</xdr:col>
      <xdr:colOff>31857</xdr:colOff>
      <xdr:row>19</xdr:row>
      <xdr:rowOff>31858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F944E9CF-2247-4BCE-9702-83505121941B}"/>
            </a:ext>
          </a:extLst>
        </xdr:cNvPr>
        <xdr:cNvSpPr/>
      </xdr:nvSpPr>
      <xdr:spPr>
        <a:xfrm>
          <a:off x="1155484" y="3372604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675036</xdr:colOff>
      <xdr:row>18</xdr:row>
      <xdr:rowOff>111071</xdr:rowOff>
    </xdr:from>
    <xdr:to>
      <xdr:col>3</xdr:col>
      <xdr:colOff>72324</xdr:colOff>
      <xdr:row>19</xdr:row>
      <xdr:rowOff>24969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3D362C1A-A5B1-465F-A6E6-4A360386169A}"/>
            </a:ext>
          </a:extLst>
        </xdr:cNvPr>
        <xdr:cNvSpPr/>
      </xdr:nvSpPr>
      <xdr:spPr>
        <a:xfrm>
          <a:off x="1897680" y="3365715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173063</xdr:colOff>
      <xdr:row>18</xdr:row>
      <xdr:rowOff>108488</xdr:rowOff>
    </xdr:from>
    <xdr:to>
      <xdr:col>4</xdr:col>
      <xdr:colOff>272080</xdr:colOff>
      <xdr:row>19</xdr:row>
      <xdr:rowOff>22386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5034F749-045A-4811-B18E-FCD49DCAECD0}"/>
            </a:ext>
          </a:extLst>
        </xdr:cNvPr>
        <xdr:cNvSpPr/>
      </xdr:nvSpPr>
      <xdr:spPr>
        <a:xfrm>
          <a:off x="2708758" y="3363132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576880</xdr:colOff>
      <xdr:row>31</xdr:row>
      <xdr:rowOff>68881</xdr:rowOff>
    </xdr:from>
    <xdr:to>
      <xdr:col>9</xdr:col>
      <xdr:colOff>30135</xdr:colOff>
      <xdr:row>46</xdr:row>
      <xdr:rowOff>163593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30D5E51-1273-4BBE-80D8-2C891341C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0.4663</cdr:x>
      <cdr:y>0.16871</cdr:y>
    </cdr:from>
    <cdr:to>
      <cdr:x>0.54696</cdr:x>
      <cdr:y>0.79448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7300814-4FC0-480A-B008-CD5EEFE0BEDE}"/>
            </a:ext>
          </a:extLst>
        </cdr:cNvPr>
        <cdr:cNvSpPr/>
      </cdr:nvSpPr>
      <cdr:spPr>
        <a:xfrm xmlns:a="http://schemas.openxmlformats.org/drawingml/2006/main">
          <a:off x="1816747" y="473560"/>
          <a:ext cx="314271" cy="1756475"/>
        </a:xfrm>
        <a:prstGeom xmlns:a="http://schemas.openxmlformats.org/drawingml/2006/main" prst="rect">
          <a:avLst/>
        </a:prstGeom>
        <a:solidFill xmlns:a="http://schemas.openxmlformats.org/drawingml/2006/main">
          <a:srgbClr val="4472C4">
            <a:alpha val="38824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73187</xdr:colOff>
      <xdr:row>2</xdr:row>
      <xdr:rowOff>34441</xdr:rowOff>
    </xdr:from>
    <xdr:to>
      <xdr:col>2</xdr:col>
      <xdr:colOff>292746</xdr:colOff>
      <xdr:row>17</xdr:row>
      <xdr:rowOff>86102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0FD4204-7A2F-4BAC-B868-BEE98BF329F8}"/>
            </a:ext>
          </a:extLst>
        </xdr:cNvPr>
        <xdr:cNvSpPr/>
      </xdr:nvSpPr>
      <xdr:spPr>
        <a:xfrm>
          <a:off x="1295831" y="396068"/>
          <a:ext cx="219559" cy="2402237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5</xdr:col>
      <xdr:colOff>314272</xdr:colOff>
      <xdr:row>12</xdr:row>
      <xdr:rowOff>111932</xdr:rowOff>
    </xdr:from>
    <xdr:to>
      <xdr:col>6</xdr:col>
      <xdr:colOff>437554</xdr:colOff>
      <xdr:row>14</xdr:row>
      <xdr:rowOff>116097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002E7D-6CB4-4994-B31B-DD5A8A14B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4112" y="1940732"/>
          <a:ext cx="809082" cy="369925"/>
        </a:xfrm>
        <a:prstGeom prst="rect">
          <a:avLst/>
        </a:prstGeom>
      </xdr:spPr>
    </xdr:pic>
    <xdr:clientData/>
  </xdr:twoCellAnchor>
  <xdr:twoCellAnchor>
    <xdr:from>
      <xdr:col>5</xdr:col>
      <xdr:colOff>370238</xdr:colOff>
      <xdr:row>14</xdr:row>
      <xdr:rowOff>129153</xdr:rowOff>
    </xdr:from>
    <xdr:to>
      <xdr:col>6</xdr:col>
      <xdr:colOff>340102</xdr:colOff>
      <xdr:row>14</xdr:row>
      <xdr:rowOff>133458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5B84A3B-912B-42AC-A32F-2F1D126AAF0E}"/>
            </a:ext>
          </a:extLst>
        </xdr:cNvPr>
        <xdr:cNvCxnSpPr/>
      </xdr:nvCxnSpPr>
      <xdr:spPr>
        <a:xfrm>
          <a:off x="2900078" y="2323713"/>
          <a:ext cx="655664" cy="430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533831</xdr:colOff>
      <xdr:row>21</xdr:row>
      <xdr:rowOff>176508</xdr:rowOff>
    </xdr:from>
    <xdr:to>
      <xdr:col>3</xdr:col>
      <xdr:colOff>28570</xdr:colOff>
      <xdr:row>23</xdr:row>
      <xdr:rowOff>180673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95785B2-9D1F-408E-9F11-0145FA6AE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431" y="3285468"/>
          <a:ext cx="805379" cy="3699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21</xdr:row>
      <xdr:rowOff>176508</xdr:rowOff>
    </xdr:from>
    <xdr:to>
      <xdr:col>5</xdr:col>
      <xdr:colOff>196468</xdr:colOff>
      <xdr:row>23</xdr:row>
      <xdr:rowOff>180673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F8743E1-1783-4114-8508-6D2AB3CF8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0240" y="3285468"/>
          <a:ext cx="806068" cy="369925"/>
        </a:xfrm>
        <a:prstGeom prst="rect">
          <a:avLst/>
        </a:prstGeom>
      </xdr:spPr>
    </xdr:pic>
    <xdr:clientData/>
  </xdr:twoCellAnchor>
  <xdr:twoCellAnchor editAs="oneCell">
    <xdr:from>
      <xdr:col>0</xdr:col>
      <xdr:colOff>413289</xdr:colOff>
      <xdr:row>21</xdr:row>
      <xdr:rowOff>176508</xdr:rowOff>
    </xdr:from>
    <xdr:to>
      <xdr:col>2</xdr:col>
      <xdr:colOff>157</xdr:colOff>
      <xdr:row>23</xdr:row>
      <xdr:rowOff>180673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ACD5D5B-C7A2-494F-98D4-71105B2B6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89" y="3285468"/>
          <a:ext cx="806068" cy="369925"/>
        </a:xfrm>
        <a:prstGeom prst="rect">
          <a:avLst/>
        </a:prstGeom>
      </xdr:spPr>
    </xdr:pic>
    <xdr:clientData/>
  </xdr:twoCellAnchor>
  <xdr:twoCellAnchor>
    <xdr:from>
      <xdr:col>2</xdr:col>
      <xdr:colOff>34440</xdr:colOff>
      <xdr:row>6</xdr:row>
      <xdr:rowOff>43051</xdr:rowOff>
    </xdr:from>
    <xdr:to>
      <xdr:col>2</xdr:col>
      <xdr:colOff>133457</xdr:colOff>
      <xdr:row>6</xdr:row>
      <xdr:rowOff>137763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DD899D0-DD04-491E-A001-9B1F3FA884FA}"/>
            </a:ext>
          </a:extLst>
        </xdr:cNvPr>
        <xdr:cNvSpPr/>
      </xdr:nvSpPr>
      <xdr:spPr>
        <a:xfrm>
          <a:off x="1253640" y="1140331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340101</xdr:colOff>
      <xdr:row>22</xdr:row>
      <xdr:rowOff>120543</xdr:rowOff>
    </xdr:from>
    <xdr:to>
      <xdr:col>0</xdr:col>
      <xdr:colOff>439118</xdr:colOff>
      <xdr:row>23</xdr:row>
      <xdr:rowOff>34441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6A793062-CF6F-4DB5-A248-952A68C98DD0}"/>
            </a:ext>
          </a:extLst>
        </xdr:cNvPr>
        <xdr:cNvSpPr/>
      </xdr:nvSpPr>
      <xdr:spPr>
        <a:xfrm>
          <a:off x="340101" y="3412383"/>
          <a:ext cx="99017" cy="96778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544162</xdr:colOff>
      <xdr:row>22</xdr:row>
      <xdr:rowOff>117960</xdr:rowOff>
    </xdr:from>
    <xdr:to>
      <xdr:col>2</xdr:col>
      <xdr:colOff>31857</xdr:colOff>
      <xdr:row>23</xdr:row>
      <xdr:rowOff>31858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C7A90826-A9F2-48B2-937E-9CEED79BB7EF}"/>
            </a:ext>
          </a:extLst>
        </xdr:cNvPr>
        <xdr:cNvSpPr/>
      </xdr:nvSpPr>
      <xdr:spPr>
        <a:xfrm>
          <a:off x="1153762" y="3409800"/>
          <a:ext cx="97295" cy="96778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576880</xdr:colOff>
      <xdr:row>37</xdr:row>
      <xdr:rowOff>68881</xdr:rowOff>
    </xdr:from>
    <xdr:to>
      <xdr:col>10</xdr:col>
      <xdr:colOff>30135</xdr:colOff>
      <xdr:row>52</xdr:row>
      <xdr:rowOff>163593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FE961B2-54A6-46AE-99F1-7CC37A69D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302216</xdr:colOff>
      <xdr:row>2</xdr:row>
      <xdr:rowOff>29964</xdr:rowOff>
    </xdr:from>
    <xdr:to>
      <xdr:col>3</xdr:col>
      <xdr:colOff>331490</xdr:colOff>
      <xdr:row>17</xdr:row>
      <xdr:rowOff>81625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1682F6E-9CC5-4B74-A96C-08AECFBA3887}"/>
            </a:ext>
          </a:extLst>
        </xdr:cNvPr>
        <xdr:cNvSpPr/>
      </xdr:nvSpPr>
      <xdr:spPr>
        <a:xfrm>
          <a:off x="1524860" y="391591"/>
          <a:ext cx="731003" cy="240223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346129</xdr:colOff>
      <xdr:row>2</xdr:row>
      <xdr:rowOff>31858</xdr:rowOff>
    </xdr:from>
    <xdr:to>
      <xdr:col>3</xdr:col>
      <xdr:colOff>697424</xdr:colOff>
      <xdr:row>17</xdr:row>
      <xdr:rowOff>83519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12BA147-DB22-42D2-AA95-60DEB2A2076F}"/>
            </a:ext>
          </a:extLst>
        </xdr:cNvPr>
        <xdr:cNvSpPr/>
      </xdr:nvSpPr>
      <xdr:spPr>
        <a:xfrm>
          <a:off x="2270502" y="393485"/>
          <a:ext cx="351295" cy="240223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404678</xdr:colOff>
      <xdr:row>9</xdr:row>
      <xdr:rowOff>120542</xdr:rowOff>
    </xdr:from>
    <xdr:to>
      <xdr:col>4</xdr:col>
      <xdr:colOff>327186</xdr:colOff>
      <xdr:row>11</xdr:row>
      <xdr:rowOff>55966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926BA95E-2AB0-4050-A644-421B34FEB145}"/>
            </a:ext>
          </a:extLst>
        </xdr:cNvPr>
        <xdr:cNvSpPr/>
      </xdr:nvSpPr>
      <xdr:spPr>
        <a:xfrm>
          <a:off x="1014278" y="1400702"/>
          <a:ext cx="1233148" cy="30118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247111</xdr:colOff>
      <xdr:row>6</xdr:row>
      <xdr:rowOff>44772</xdr:rowOff>
    </xdr:from>
    <xdr:to>
      <xdr:col>2</xdr:col>
      <xdr:colOff>346128</xdr:colOff>
      <xdr:row>6</xdr:row>
      <xdr:rowOff>139484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38DAB850-9D43-42D3-B2C3-53A393E4B203}"/>
            </a:ext>
          </a:extLst>
        </xdr:cNvPr>
        <xdr:cNvSpPr/>
      </xdr:nvSpPr>
      <xdr:spPr>
        <a:xfrm>
          <a:off x="1469755" y="1129653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287579</xdr:colOff>
      <xdr:row>6</xdr:row>
      <xdr:rowOff>46494</xdr:rowOff>
    </xdr:from>
    <xdr:to>
      <xdr:col>3</xdr:col>
      <xdr:colOff>386596</xdr:colOff>
      <xdr:row>6</xdr:row>
      <xdr:rowOff>141206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1AC8F4D1-55CD-4A95-8BCC-255E2B3B4EFE}"/>
            </a:ext>
          </a:extLst>
        </xdr:cNvPr>
        <xdr:cNvSpPr/>
      </xdr:nvSpPr>
      <xdr:spPr>
        <a:xfrm>
          <a:off x="2211952" y="1131375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642318</xdr:colOff>
      <xdr:row>6</xdr:row>
      <xdr:rowOff>43051</xdr:rowOff>
    </xdr:from>
    <xdr:to>
      <xdr:col>4</xdr:col>
      <xdr:colOff>30135</xdr:colOff>
      <xdr:row>6</xdr:row>
      <xdr:rowOff>151538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A5B354FB-DD71-4562-965C-985801D69CAE}"/>
            </a:ext>
          </a:extLst>
        </xdr:cNvPr>
        <xdr:cNvSpPr/>
      </xdr:nvSpPr>
      <xdr:spPr>
        <a:xfrm>
          <a:off x="2566691" y="1127932"/>
          <a:ext cx="89546" cy="108487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2</xdr:col>
      <xdr:colOff>693291</xdr:colOff>
      <xdr:row>21</xdr:row>
      <xdr:rowOff>177196</xdr:rowOff>
    </xdr:from>
    <xdr:to>
      <xdr:col>4</xdr:col>
      <xdr:colOff>97623</xdr:colOff>
      <xdr:row>24</xdr:row>
      <xdr:rowOff>548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BC3CFCA-9F87-4577-B0BB-9893524B3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935" y="3612654"/>
          <a:ext cx="807790" cy="365792"/>
        </a:xfrm>
        <a:prstGeom prst="rect">
          <a:avLst/>
        </a:prstGeom>
      </xdr:spPr>
    </xdr:pic>
    <xdr:clientData/>
  </xdr:twoCellAnchor>
  <xdr:twoCellAnchor editAs="oneCell">
    <xdr:from>
      <xdr:col>5</xdr:col>
      <xdr:colOff>116238</xdr:colOff>
      <xdr:row>21</xdr:row>
      <xdr:rowOff>176508</xdr:rowOff>
    </xdr:from>
    <xdr:to>
      <xdr:col>6</xdr:col>
      <xdr:colOff>239520</xdr:colOff>
      <xdr:row>23</xdr:row>
      <xdr:rowOff>180673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FF39E825-FCE1-4657-9A6E-A50EA1526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3662" y="3611966"/>
          <a:ext cx="807790" cy="365792"/>
        </a:xfrm>
        <a:prstGeom prst="rect">
          <a:avLst/>
        </a:prstGeom>
      </xdr:spPr>
    </xdr:pic>
    <xdr:clientData/>
  </xdr:twoCellAnchor>
  <xdr:twoCellAnchor>
    <xdr:from>
      <xdr:col>2</xdr:col>
      <xdr:colOff>668149</xdr:colOff>
      <xdr:row>22</xdr:row>
      <xdr:rowOff>117098</xdr:rowOff>
    </xdr:from>
    <xdr:to>
      <xdr:col>3</xdr:col>
      <xdr:colOff>65437</xdr:colOff>
      <xdr:row>23</xdr:row>
      <xdr:rowOff>30996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350FEA59-FED5-40C8-A5EE-A6EF0AEAF8CE}"/>
            </a:ext>
          </a:extLst>
        </xdr:cNvPr>
        <xdr:cNvSpPr/>
      </xdr:nvSpPr>
      <xdr:spPr>
        <a:xfrm>
          <a:off x="1890793" y="3733369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700006</xdr:colOff>
      <xdr:row>22</xdr:row>
      <xdr:rowOff>114515</xdr:rowOff>
    </xdr:from>
    <xdr:to>
      <xdr:col>4</xdr:col>
      <xdr:colOff>97294</xdr:colOff>
      <xdr:row>23</xdr:row>
      <xdr:rowOff>28413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18450DF5-DEDE-4F1C-B0D9-AA5A5BAB2FB9}"/>
            </a:ext>
          </a:extLst>
        </xdr:cNvPr>
        <xdr:cNvSpPr/>
      </xdr:nvSpPr>
      <xdr:spPr>
        <a:xfrm>
          <a:off x="2624379" y="3730786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120541</xdr:colOff>
      <xdr:row>22</xdr:row>
      <xdr:rowOff>111932</xdr:rowOff>
    </xdr:from>
    <xdr:to>
      <xdr:col>5</xdr:col>
      <xdr:colOff>219558</xdr:colOff>
      <xdr:row>23</xdr:row>
      <xdr:rowOff>25830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A68AB445-3A98-4219-BBEA-574375A8282C}"/>
            </a:ext>
          </a:extLst>
        </xdr:cNvPr>
        <xdr:cNvSpPr/>
      </xdr:nvSpPr>
      <xdr:spPr>
        <a:xfrm>
          <a:off x="3357965" y="3728203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182535</xdr:colOff>
      <xdr:row>22</xdr:row>
      <xdr:rowOff>117959</xdr:rowOff>
    </xdr:from>
    <xdr:to>
      <xdr:col>6</xdr:col>
      <xdr:colOff>281552</xdr:colOff>
      <xdr:row>23</xdr:row>
      <xdr:rowOff>31857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6DFA85ED-3DF4-4F0E-AC30-F5F7285BA71F}"/>
            </a:ext>
          </a:extLst>
        </xdr:cNvPr>
        <xdr:cNvSpPr/>
      </xdr:nvSpPr>
      <xdr:spPr>
        <a:xfrm>
          <a:off x="4104467" y="3734230"/>
          <a:ext cx="99017" cy="94712"/>
        </a:xfrm>
        <a:prstGeom prst="ellipse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0.4663</cdr:x>
      <cdr:y>0.16871</cdr:y>
    </cdr:from>
    <cdr:to>
      <cdr:x>0.54696</cdr:x>
      <cdr:y>0.79448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7300814-4FC0-480A-B008-CD5EEFE0BEDE}"/>
            </a:ext>
          </a:extLst>
        </cdr:cNvPr>
        <cdr:cNvSpPr/>
      </cdr:nvSpPr>
      <cdr:spPr>
        <a:xfrm xmlns:a="http://schemas.openxmlformats.org/drawingml/2006/main">
          <a:off x="1816747" y="473560"/>
          <a:ext cx="314271" cy="1756475"/>
        </a:xfrm>
        <a:prstGeom xmlns:a="http://schemas.openxmlformats.org/drawingml/2006/main" prst="rect">
          <a:avLst/>
        </a:prstGeom>
        <a:solidFill xmlns:a="http://schemas.openxmlformats.org/drawingml/2006/main">
          <a:srgbClr val="4472C4">
            <a:alpha val="38824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322498</xdr:colOff>
      <xdr:row>5</xdr:row>
      <xdr:rowOff>7178</xdr:rowOff>
    </xdr:from>
    <xdr:to>
      <xdr:col>4</xdr:col>
      <xdr:colOff>22015</xdr:colOff>
      <xdr:row>11</xdr:row>
      <xdr:rowOff>34125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5FE9EC5-B19A-4CF6-BF98-B8BF6965B1CB}"/>
            </a:ext>
          </a:extLst>
        </xdr:cNvPr>
        <xdr:cNvSpPr/>
      </xdr:nvSpPr>
      <xdr:spPr>
        <a:xfrm>
          <a:off x="933773" y="928277"/>
          <a:ext cx="1533341" cy="11322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203200</xdr:colOff>
      <xdr:row>1</xdr:row>
      <xdr:rowOff>0</xdr:rowOff>
    </xdr:from>
    <xdr:to>
      <xdr:col>4</xdr:col>
      <xdr:colOff>189982</xdr:colOff>
      <xdr:row>5</xdr:row>
      <xdr:rowOff>40525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F96B8018-1A7C-43A2-9632-3EB9E604CD90}"/>
            </a:ext>
          </a:extLst>
        </xdr:cNvPr>
        <xdr:cNvSpPr/>
      </xdr:nvSpPr>
      <xdr:spPr>
        <a:xfrm>
          <a:off x="814475" y="184220"/>
          <a:ext cx="1820606" cy="777404"/>
        </a:xfrm>
        <a:prstGeom prst="triangle">
          <a:avLst>
            <a:gd name="adj" fmla="val 522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231805</xdr:colOff>
      <xdr:row>6</xdr:row>
      <xdr:rowOff>70321</xdr:rowOff>
    </xdr:from>
    <xdr:to>
      <xdr:col>4</xdr:col>
      <xdr:colOff>297236</xdr:colOff>
      <xdr:row>7</xdr:row>
      <xdr:rowOff>160996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C93C0C80-ED48-4926-8B0D-985832619688}"/>
            </a:ext>
          </a:extLst>
        </xdr:cNvPr>
        <xdr:cNvSpPr/>
      </xdr:nvSpPr>
      <xdr:spPr>
        <a:xfrm>
          <a:off x="2065629" y="1175640"/>
          <a:ext cx="676706" cy="274894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611274</xdr:colOff>
      <xdr:row>15</xdr:row>
      <xdr:rowOff>184218</xdr:rowOff>
    </xdr:from>
    <xdr:to>
      <xdr:col>3</xdr:col>
      <xdr:colOff>494044</xdr:colOff>
      <xdr:row>20</xdr:row>
      <xdr:rowOff>37680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35AC34C-B67C-43AC-8EDB-4AEAAAE4913A}"/>
            </a:ext>
          </a:extLst>
        </xdr:cNvPr>
        <xdr:cNvSpPr/>
      </xdr:nvSpPr>
      <xdr:spPr>
        <a:xfrm>
          <a:off x="1222549" y="2947515"/>
          <a:ext cx="1105319" cy="77456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452175</xdr:colOff>
      <xdr:row>16</xdr:row>
      <xdr:rowOff>70593</xdr:rowOff>
    </xdr:from>
    <xdr:to>
      <xdr:col>4</xdr:col>
      <xdr:colOff>171658</xdr:colOff>
      <xdr:row>17</xdr:row>
      <xdr:rowOff>161267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2A33F785-862A-435C-9DBB-4CE560FC380B}"/>
            </a:ext>
          </a:extLst>
        </xdr:cNvPr>
        <xdr:cNvSpPr/>
      </xdr:nvSpPr>
      <xdr:spPr>
        <a:xfrm>
          <a:off x="1063450" y="3018109"/>
          <a:ext cx="1553307" cy="274894"/>
        </a:xfrm>
        <a:prstGeom prst="rightArrow">
          <a:avLst/>
        </a:prstGeom>
        <a:gradFill flip="none" rotWithShape="1">
          <a:gsLst>
            <a:gs pos="0">
              <a:schemeClr val="accent2">
                <a:tint val="66000"/>
                <a:satMod val="160000"/>
              </a:schemeClr>
            </a:gs>
            <a:gs pos="50000">
              <a:schemeClr val="accent2">
                <a:tint val="44500"/>
                <a:satMod val="160000"/>
              </a:schemeClr>
            </a:gs>
            <a:gs pos="100000">
              <a:schemeClr val="accent2">
                <a:tint val="23500"/>
                <a:satMod val="16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378488</xdr:colOff>
      <xdr:row>18</xdr:row>
      <xdr:rowOff>72267</xdr:rowOff>
    </xdr:from>
    <xdr:to>
      <xdr:col>4</xdr:col>
      <xdr:colOff>97971</xdr:colOff>
      <xdr:row>19</xdr:row>
      <xdr:rowOff>162941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C2303A35-DEE6-4BFB-A6B7-64868C5F411D}"/>
            </a:ext>
          </a:extLst>
        </xdr:cNvPr>
        <xdr:cNvSpPr/>
      </xdr:nvSpPr>
      <xdr:spPr>
        <a:xfrm rot="10800000">
          <a:off x="989763" y="3388223"/>
          <a:ext cx="1553307" cy="274894"/>
        </a:xfrm>
        <a:prstGeom prst="rightArrow">
          <a:avLst/>
        </a:prstGeom>
        <a:gradFill flip="none" rotWithShape="1">
          <a:gsLst>
            <a:gs pos="0">
              <a:schemeClr val="accent6">
                <a:lumMod val="60000"/>
                <a:lumOff val="40000"/>
                <a:tint val="66000"/>
                <a:satMod val="160000"/>
              </a:schemeClr>
            </a:gs>
            <a:gs pos="50000">
              <a:schemeClr val="accent6">
                <a:lumMod val="60000"/>
                <a:lumOff val="40000"/>
                <a:tint val="44500"/>
                <a:satMod val="160000"/>
              </a:schemeClr>
            </a:gs>
            <a:gs pos="100000">
              <a:schemeClr val="accent6">
                <a:lumMod val="60000"/>
                <a:lumOff val="40000"/>
                <a:tint val="23500"/>
                <a:satMod val="160000"/>
              </a:schemeClr>
            </a:gs>
          </a:gsLst>
          <a:lin ang="108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420656</xdr:colOff>
      <xdr:row>17</xdr:row>
      <xdr:rowOff>100488</xdr:rowOff>
    </xdr:from>
    <xdr:to>
      <xdr:col>3</xdr:col>
      <xdr:colOff>84275</xdr:colOff>
      <xdr:row>18</xdr:row>
      <xdr:rowOff>142357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DEF4E66D-078F-4E27-B3C6-8306301D0C1A}"/>
            </a:ext>
          </a:extLst>
        </xdr:cNvPr>
        <xdr:cNvSpPr/>
      </xdr:nvSpPr>
      <xdr:spPr>
        <a:xfrm rot="5400000">
          <a:off x="1667607" y="3207822"/>
          <a:ext cx="226089" cy="274894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9ADE-B9E1-4193-AEE4-B92501872644}">
  <dimension ref="A1:H21"/>
  <sheetViews>
    <sheetView zoomScale="186" zoomScaleNormal="186" workbookViewId="0">
      <selection activeCell="B1" sqref="B1"/>
    </sheetView>
  </sheetViews>
  <sheetFormatPr defaultRowHeight="14.4" x14ac:dyDescent="0.3"/>
  <sheetData>
    <row r="1" spans="1:8" x14ac:dyDescent="0.3">
      <c r="A1" s="3" t="s">
        <v>7</v>
      </c>
    </row>
    <row r="9" spans="1:8" x14ac:dyDescent="0.3">
      <c r="B9" s="1" t="s">
        <v>16</v>
      </c>
      <c r="G9" t="s">
        <v>17</v>
      </c>
      <c r="H9" t="s">
        <v>18</v>
      </c>
    </row>
    <row r="10" spans="1:8" x14ac:dyDescent="0.3">
      <c r="B10" t="s">
        <v>19</v>
      </c>
    </row>
    <row r="11" spans="1:8" x14ac:dyDescent="0.3">
      <c r="G11" s="2" t="s">
        <v>15</v>
      </c>
    </row>
    <row r="13" spans="1:8" x14ac:dyDescent="0.3">
      <c r="G13" t="s">
        <v>13</v>
      </c>
    </row>
    <row r="14" spans="1:8" x14ac:dyDescent="0.3">
      <c r="G14" t="s">
        <v>14</v>
      </c>
    </row>
    <row r="16" spans="1:8" x14ac:dyDescent="0.3">
      <c r="E16" t="s">
        <v>8</v>
      </c>
    </row>
    <row r="17" spans="1:6" x14ac:dyDescent="0.3">
      <c r="A17" t="s">
        <v>0</v>
      </c>
      <c r="F17" t="s">
        <v>10</v>
      </c>
    </row>
    <row r="18" spans="1:6" x14ac:dyDescent="0.3">
      <c r="A18" t="s">
        <v>1</v>
      </c>
      <c r="F18" t="s">
        <v>11</v>
      </c>
    </row>
    <row r="19" spans="1:6" x14ac:dyDescent="0.3">
      <c r="A19" t="s">
        <v>2</v>
      </c>
      <c r="B19">
        <v>20</v>
      </c>
      <c r="C19" t="s">
        <v>3</v>
      </c>
      <c r="D19">
        <f>B19+273</f>
        <v>293</v>
      </c>
      <c r="E19" t="s">
        <v>6</v>
      </c>
      <c r="F19" t="s">
        <v>12</v>
      </c>
    </row>
    <row r="20" spans="1:6" x14ac:dyDescent="0.3">
      <c r="A20" t="s">
        <v>4</v>
      </c>
      <c r="B20">
        <v>0</v>
      </c>
      <c r="C20" t="s">
        <v>3</v>
      </c>
      <c r="D20">
        <f>B20+273</f>
        <v>273</v>
      </c>
      <c r="E20" t="s">
        <v>6</v>
      </c>
    </row>
    <row r="21" spans="1:6" x14ac:dyDescent="0.3">
      <c r="A21" t="s">
        <v>5</v>
      </c>
      <c r="B21">
        <f>B19-B20</f>
        <v>20</v>
      </c>
      <c r="C21" t="s">
        <v>3</v>
      </c>
      <c r="D21">
        <f>D19-D20</f>
        <v>20</v>
      </c>
      <c r="E21" t="s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F763-1B89-468A-9964-92AD3BC5ED06}">
  <dimension ref="A1:H37"/>
  <sheetViews>
    <sheetView topLeftCell="B1" zoomScale="177" zoomScaleNormal="177" workbookViewId="0">
      <selection activeCell="D6" sqref="D6"/>
    </sheetView>
  </sheetViews>
  <sheetFormatPr defaultRowHeight="14.4" x14ac:dyDescent="0.3"/>
  <cols>
    <col min="3" max="3" width="10.21875" customWidth="1"/>
    <col min="5" max="5" width="10" customWidth="1"/>
  </cols>
  <sheetData>
    <row r="1" spans="1:8" x14ac:dyDescent="0.3">
      <c r="A1" s="3" t="s">
        <v>20</v>
      </c>
      <c r="C1" s="3" t="s">
        <v>75</v>
      </c>
    </row>
    <row r="2" spans="1:8" x14ac:dyDescent="0.3">
      <c r="C2" t="s">
        <v>22</v>
      </c>
      <c r="E2" s="5" t="s">
        <v>23</v>
      </c>
      <c r="F2" s="5">
        <v>0.25</v>
      </c>
      <c r="G2" s="5" t="s">
        <v>24</v>
      </c>
    </row>
    <row r="3" spans="1:8" x14ac:dyDescent="0.3">
      <c r="E3" t="s">
        <v>26</v>
      </c>
      <c r="F3">
        <v>0</v>
      </c>
    </row>
    <row r="4" spans="1:8" x14ac:dyDescent="0.3">
      <c r="A4" t="s">
        <v>25</v>
      </c>
      <c r="B4">
        <v>20</v>
      </c>
      <c r="E4" t="s">
        <v>27</v>
      </c>
      <c r="G4" t="s">
        <v>28</v>
      </c>
    </row>
    <row r="5" spans="1:8" x14ac:dyDescent="0.3">
      <c r="E5" t="s">
        <v>58</v>
      </c>
      <c r="F5">
        <v>30</v>
      </c>
      <c r="G5" t="s">
        <v>59</v>
      </c>
    </row>
    <row r="6" spans="1:8" x14ac:dyDescent="0.3">
      <c r="E6" t="s">
        <v>60</v>
      </c>
      <c r="F6">
        <f>t</f>
        <v>0.25</v>
      </c>
      <c r="G6" t="s">
        <v>24</v>
      </c>
    </row>
    <row r="7" spans="1:8" x14ac:dyDescent="0.3">
      <c r="B7" s="1" t="s">
        <v>63</v>
      </c>
      <c r="D7" t="s">
        <v>64</v>
      </c>
    </row>
    <row r="8" spans="1:8" x14ac:dyDescent="0.3">
      <c r="E8" t="s">
        <v>29</v>
      </c>
    </row>
    <row r="9" spans="1:8" x14ac:dyDescent="0.3">
      <c r="B9" t="s">
        <v>9</v>
      </c>
      <c r="E9" t="s">
        <v>30</v>
      </c>
    </row>
    <row r="10" spans="1:8" x14ac:dyDescent="0.3">
      <c r="E10" t="s">
        <v>62</v>
      </c>
      <c r="G10">
        <f>(Tin-Tout)/Rtot</f>
        <v>1411.7647058823529</v>
      </c>
      <c r="H10" t="s">
        <v>28</v>
      </c>
    </row>
    <row r="11" spans="1:8" x14ac:dyDescent="0.3">
      <c r="B11" s="1" t="s">
        <v>41</v>
      </c>
      <c r="D11" t="s">
        <v>42</v>
      </c>
    </row>
    <row r="12" spans="1:8" x14ac:dyDescent="0.3">
      <c r="E12" t="s">
        <v>31</v>
      </c>
      <c r="G12" t="s">
        <v>32</v>
      </c>
    </row>
    <row r="14" spans="1:8" x14ac:dyDescent="0.3">
      <c r="F14" t="s">
        <v>33</v>
      </c>
    </row>
    <row r="17" spans="1:8" x14ac:dyDescent="0.3">
      <c r="C17" s="4" t="s">
        <v>43</v>
      </c>
      <c r="D17" t="s">
        <v>44</v>
      </c>
      <c r="G17">
        <v>1</v>
      </c>
      <c r="H17" t="s">
        <v>45</v>
      </c>
    </row>
    <row r="18" spans="1:8" x14ac:dyDescent="0.3">
      <c r="A18" t="s">
        <v>34</v>
      </c>
      <c r="C18" t="s">
        <v>35</v>
      </c>
      <c r="D18" t="s">
        <v>36</v>
      </c>
    </row>
    <row r="21" spans="1:8" x14ac:dyDescent="0.3">
      <c r="B21" t="s">
        <v>38</v>
      </c>
      <c r="C21" s="4" t="s">
        <v>39</v>
      </c>
      <c r="D21" s="4" t="s">
        <v>40</v>
      </c>
    </row>
    <row r="22" spans="1:8" x14ac:dyDescent="0.3">
      <c r="A22" t="s">
        <v>37</v>
      </c>
    </row>
    <row r="23" spans="1:8" x14ac:dyDescent="0.3">
      <c r="A23" t="s">
        <v>46</v>
      </c>
      <c r="B23">
        <v>8</v>
      </c>
      <c r="C23" t="s">
        <v>47</v>
      </c>
      <c r="D23" t="s">
        <v>50</v>
      </c>
      <c r="E23" s="6" t="s">
        <v>55</v>
      </c>
      <c r="G23">
        <f>1/(S*hin)</f>
        <v>4.1666666666666666E-3</v>
      </c>
      <c r="H23" t="s">
        <v>61</v>
      </c>
    </row>
    <row r="24" spans="1:8" x14ac:dyDescent="0.3">
      <c r="A24" t="s">
        <v>48</v>
      </c>
      <c r="B24">
        <v>1</v>
      </c>
      <c r="C24" t="s">
        <v>45</v>
      </c>
      <c r="D24" t="s">
        <v>52</v>
      </c>
      <c r="E24" s="6" t="s">
        <v>51</v>
      </c>
      <c r="G24">
        <f>t/(S*lambda)</f>
        <v>8.3333333333333332E-3</v>
      </c>
      <c r="H24" t="s">
        <v>61</v>
      </c>
    </row>
    <row r="25" spans="1:8" x14ac:dyDescent="0.3">
      <c r="A25" t="s">
        <v>49</v>
      </c>
      <c r="B25">
        <v>20</v>
      </c>
      <c r="C25" t="s">
        <v>47</v>
      </c>
      <c r="D25" t="s">
        <v>53</v>
      </c>
      <c r="E25" s="6" t="s">
        <v>54</v>
      </c>
      <c r="G25">
        <f>1/(S*hout)</f>
        <v>1.6666666666666668E-3</v>
      </c>
      <c r="H25" t="s">
        <v>61</v>
      </c>
    </row>
    <row r="26" spans="1:8" x14ac:dyDescent="0.3">
      <c r="D26" t="s">
        <v>56</v>
      </c>
      <c r="E26" t="s">
        <v>57</v>
      </c>
      <c r="G26">
        <f>SUM(G23:G25)</f>
        <v>1.4166666666666668E-2</v>
      </c>
      <c r="H26" t="s">
        <v>61</v>
      </c>
    </row>
    <row r="28" spans="1:8" x14ac:dyDescent="0.3">
      <c r="A28" t="s">
        <v>65</v>
      </c>
    </row>
    <row r="29" spans="1:8" x14ac:dyDescent="0.3">
      <c r="A29" t="s">
        <v>66</v>
      </c>
      <c r="C29" t="s">
        <v>67</v>
      </c>
      <c r="E29">
        <f>Tin-Q*G23</f>
        <v>14.117647058823529</v>
      </c>
      <c r="F29" t="s">
        <v>3</v>
      </c>
    </row>
    <row r="30" spans="1:8" x14ac:dyDescent="0.3">
      <c r="A30" t="s">
        <v>68</v>
      </c>
    </row>
    <row r="31" spans="1:8" x14ac:dyDescent="0.3">
      <c r="A31" t="s">
        <v>69</v>
      </c>
      <c r="C31" t="s">
        <v>70</v>
      </c>
      <c r="E31">
        <f>Twin-Q*G24</f>
        <v>2.3529411764705888</v>
      </c>
      <c r="F31" t="s">
        <v>3</v>
      </c>
    </row>
    <row r="33" spans="1:3" x14ac:dyDescent="0.3">
      <c r="A33" t="s">
        <v>71</v>
      </c>
      <c r="B33" t="s">
        <v>72</v>
      </c>
    </row>
    <row r="34" spans="1:3" x14ac:dyDescent="0.3">
      <c r="A34">
        <v>0</v>
      </c>
      <c r="B34">
        <f>Tin</f>
        <v>20</v>
      </c>
      <c r="C34" t="s">
        <v>73</v>
      </c>
    </row>
    <row r="35" spans="1:3" x14ac:dyDescent="0.3">
      <c r="A35">
        <v>1</v>
      </c>
      <c r="B35">
        <f>Twin</f>
        <v>14.117647058823529</v>
      </c>
      <c r="C35" t="s">
        <v>63</v>
      </c>
    </row>
    <row r="36" spans="1:3" x14ac:dyDescent="0.3">
      <c r="A36">
        <f>A35+t</f>
        <v>1.25</v>
      </c>
      <c r="B36">
        <f>Twout</f>
        <v>2.3529411764705888</v>
      </c>
      <c r="C36" t="s">
        <v>64</v>
      </c>
    </row>
    <row r="37" spans="1:3" x14ac:dyDescent="0.3">
      <c r="A37">
        <f>A36+1</f>
        <v>2.25</v>
      </c>
      <c r="B37">
        <f>Tout</f>
        <v>0</v>
      </c>
      <c r="C37" t="s">
        <v>74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E873-58DD-495F-8DD6-EC0EF7361BB6}">
  <dimension ref="A1:L43"/>
  <sheetViews>
    <sheetView zoomScale="177" zoomScaleNormal="177" workbookViewId="0">
      <selection activeCell="H12" sqref="H12"/>
    </sheetView>
  </sheetViews>
  <sheetFormatPr defaultRowHeight="14.4" x14ac:dyDescent="0.3"/>
  <cols>
    <col min="3" max="4" width="10.21875" customWidth="1"/>
    <col min="6" max="6" width="10" customWidth="1"/>
  </cols>
  <sheetData>
    <row r="1" spans="1:9" x14ac:dyDescent="0.3">
      <c r="A1" s="3" t="s">
        <v>20</v>
      </c>
      <c r="C1" s="3" t="s">
        <v>76</v>
      </c>
      <c r="D1" s="3"/>
    </row>
    <row r="2" spans="1:9" x14ac:dyDescent="0.3">
      <c r="C2" t="s">
        <v>22</v>
      </c>
      <c r="F2" s="5" t="s">
        <v>23</v>
      </c>
      <c r="G2" s="5">
        <v>0.25</v>
      </c>
      <c r="H2" s="5" t="s">
        <v>24</v>
      </c>
    </row>
    <row r="3" spans="1:9" x14ac:dyDescent="0.3">
      <c r="F3" t="s">
        <v>26</v>
      </c>
      <c r="G3">
        <v>0</v>
      </c>
    </row>
    <row r="4" spans="1:9" x14ac:dyDescent="0.3">
      <c r="A4" t="s">
        <v>25</v>
      </c>
      <c r="B4">
        <v>20</v>
      </c>
      <c r="F4" t="s">
        <v>27</v>
      </c>
      <c r="H4" t="s">
        <v>28</v>
      </c>
    </row>
    <row r="5" spans="1:9" x14ac:dyDescent="0.3">
      <c r="F5" t="s">
        <v>58</v>
      </c>
      <c r="G5">
        <v>30</v>
      </c>
      <c r="H5" t="s">
        <v>59</v>
      </c>
    </row>
    <row r="6" spans="1:9" x14ac:dyDescent="0.3">
      <c r="F6" t="s">
        <v>77</v>
      </c>
      <c r="G6">
        <v>0.02</v>
      </c>
      <c r="H6" t="s">
        <v>24</v>
      </c>
    </row>
    <row r="7" spans="1:9" x14ac:dyDescent="0.3">
      <c r="B7" s="1" t="s">
        <v>63</v>
      </c>
      <c r="E7" t="s">
        <v>80</v>
      </c>
      <c r="F7" t="s">
        <v>79</v>
      </c>
      <c r="G7">
        <v>0.25</v>
      </c>
      <c r="H7" t="s">
        <v>24</v>
      </c>
    </row>
    <row r="8" spans="1:9" x14ac:dyDescent="0.3">
      <c r="B8" s="1"/>
      <c r="F8" t="s">
        <v>78</v>
      </c>
      <c r="G8">
        <v>0.14000000000000001</v>
      </c>
      <c r="H8" t="s">
        <v>24</v>
      </c>
    </row>
    <row r="9" spans="1:9" x14ac:dyDescent="0.3">
      <c r="B9" s="1"/>
    </row>
    <row r="10" spans="1:9" x14ac:dyDescent="0.3">
      <c r="F10" t="s">
        <v>29</v>
      </c>
    </row>
    <row r="11" spans="1:9" x14ac:dyDescent="0.3">
      <c r="B11" t="s">
        <v>9</v>
      </c>
      <c r="F11" t="s">
        <v>30</v>
      </c>
    </row>
    <row r="12" spans="1:9" x14ac:dyDescent="0.3">
      <c r="F12" t="s">
        <v>62</v>
      </c>
      <c r="H12" s="5">
        <f>(Tin-Tout)/Rtot</f>
        <v>135.59322033898303</v>
      </c>
      <c r="I12" t="s">
        <v>28</v>
      </c>
    </row>
    <row r="13" spans="1:9" x14ac:dyDescent="0.3">
      <c r="B13" s="1" t="s">
        <v>41</v>
      </c>
      <c r="E13" t="s">
        <v>42</v>
      </c>
    </row>
    <row r="14" spans="1:9" x14ac:dyDescent="0.3">
      <c r="F14" t="s">
        <v>31</v>
      </c>
      <c r="H14" t="s">
        <v>32</v>
      </c>
    </row>
    <row r="16" spans="1:9" x14ac:dyDescent="0.3">
      <c r="G16" t="s">
        <v>33</v>
      </c>
    </row>
    <row r="17" spans="1:12" x14ac:dyDescent="0.3">
      <c r="F17" t="s">
        <v>91</v>
      </c>
    </row>
    <row r="18" spans="1:12" x14ac:dyDescent="0.3">
      <c r="F18" t="s">
        <v>93</v>
      </c>
      <c r="K18" s="5">
        <f>1/(S*Rtot)</f>
        <v>0.22598870056497172</v>
      </c>
      <c r="L18" t="s">
        <v>47</v>
      </c>
    </row>
    <row r="19" spans="1:12" x14ac:dyDescent="0.3">
      <c r="F19" t="s">
        <v>92</v>
      </c>
    </row>
    <row r="21" spans="1:12" x14ac:dyDescent="0.3">
      <c r="C21" s="4" t="s">
        <v>43</v>
      </c>
      <c r="D21" s="4"/>
      <c r="E21" t="s">
        <v>44</v>
      </c>
      <c r="H21">
        <v>1</v>
      </c>
      <c r="I21" t="s">
        <v>45</v>
      </c>
    </row>
    <row r="22" spans="1:12" x14ac:dyDescent="0.3">
      <c r="A22" t="s">
        <v>34</v>
      </c>
      <c r="C22" t="s">
        <v>35</v>
      </c>
      <c r="E22" t="s">
        <v>36</v>
      </c>
    </row>
    <row r="25" spans="1:12" x14ac:dyDescent="0.3">
      <c r="B25" t="s">
        <v>38</v>
      </c>
      <c r="C25" s="4" t="s">
        <v>39</v>
      </c>
      <c r="D25" s="4" t="s">
        <v>40</v>
      </c>
      <c r="E25" s="4" t="s">
        <v>81</v>
      </c>
      <c r="F25" s="1" t="s">
        <v>82</v>
      </c>
    </row>
    <row r="26" spans="1:12" x14ac:dyDescent="0.3">
      <c r="A26" t="s">
        <v>37</v>
      </c>
    </row>
    <row r="27" spans="1:12" x14ac:dyDescent="0.3">
      <c r="A27" t="s">
        <v>46</v>
      </c>
      <c r="B27">
        <v>8</v>
      </c>
      <c r="C27" t="s">
        <v>47</v>
      </c>
      <c r="E27" t="s">
        <v>50</v>
      </c>
      <c r="F27" s="6" t="s">
        <v>55</v>
      </c>
      <c r="H27">
        <f>1/(S*hin)</f>
        <v>4.1666666666666666E-3</v>
      </c>
      <c r="I27" t="s">
        <v>61</v>
      </c>
    </row>
    <row r="28" spans="1:12" x14ac:dyDescent="0.3">
      <c r="A28" t="s">
        <v>83</v>
      </c>
      <c r="B28">
        <v>1</v>
      </c>
      <c r="C28" t="s">
        <v>45</v>
      </c>
      <c r="E28" t="s">
        <v>52</v>
      </c>
      <c r="F28" s="6" t="s">
        <v>88</v>
      </c>
      <c r="H28">
        <f>t/(S*lambda)</f>
        <v>8.3333333333333332E-3</v>
      </c>
      <c r="I28" t="s">
        <v>61</v>
      </c>
    </row>
    <row r="29" spans="1:12" x14ac:dyDescent="0.3">
      <c r="A29" t="s">
        <v>84</v>
      </c>
      <c r="B29">
        <v>0.5</v>
      </c>
      <c r="C29" t="s">
        <v>45</v>
      </c>
      <c r="E29" t="s">
        <v>53</v>
      </c>
      <c r="F29" s="6" t="s">
        <v>89</v>
      </c>
      <c r="H29">
        <f>t_2/(S*lambda_2)</f>
        <v>1.6666666666666666E-2</v>
      </c>
      <c r="I29" t="s">
        <v>61</v>
      </c>
    </row>
    <row r="30" spans="1:12" x14ac:dyDescent="0.3">
      <c r="A30" t="s">
        <v>85</v>
      </c>
      <c r="B30">
        <v>0.04</v>
      </c>
      <c r="C30" t="s">
        <v>45</v>
      </c>
      <c r="E30" t="s">
        <v>86</v>
      </c>
      <c r="F30" s="6" t="s">
        <v>90</v>
      </c>
      <c r="H30">
        <f>t_3/(S*lambda_3)</f>
        <v>0.11666666666666668</v>
      </c>
      <c r="I30" t="s">
        <v>61</v>
      </c>
    </row>
    <row r="31" spans="1:12" x14ac:dyDescent="0.3">
      <c r="A31" t="s">
        <v>49</v>
      </c>
      <c r="B31">
        <v>20</v>
      </c>
      <c r="C31" t="s">
        <v>47</v>
      </c>
      <c r="E31" t="s">
        <v>87</v>
      </c>
      <c r="F31" s="6" t="s">
        <v>54</v>
      </c>
      <c r="H31">
        <f>1/(S*hout)</f>
        <v>1.6666666666666668E-3</v>
      </c>
      <c r="I31" t="s">
        <v>61</v>
      </c>
    </row>
    <row r="32" spans="1:12" x14ac:dyDescent="0.3">
      <c r="E32" t="s">
        <v>56</v>
      </c>
      <c r="F32" t="s">
        <v>57</v>
      </c>
      <c r="H32">
        <f>SUM(H27:H31)</f>
        <v>0.14750000000000002</v>
      </c>
      <c r="I32" t="s">
        <v>61</v>
      </c>
    </row>
    <row r="34" spans="1:7" x14ac:dyDescent="0.3">
      <c r="A34" t="s">
        <v>65</v>
      </c>
    </row>
    <row r="35" spans="1:7" x14ac:dyDescent="0.3">
      <c r="A35" t="s">
        <v>66</v>
      </c>
      <c r="C35" t="s">
        <v>67</v>
      </c>
      <c r="F35">
        <f>Tin-Q*H27</f>
        <v>19.435028248587571</v>
      </c>
      <c r="G35" t="s">
        <v>3</v>
      </c>
    </row>
    <row r="36" spans="1:7" x14ac:dyDescent="0.3">
      <c r="A36" t="s">
        <v>68</v>
      </c>
    </row>
    <row r="37" spans="1:7" x14ac:dyDescent="0.3">
      <c r="A37" t="s">
        <v>69</v>
      </c>
      <c r="C37" t="s">
        <v>70</v>
      </c>
      <c r="F37">
        <f>Twin-Q*H28</f>
        <v>18.305084745762713</v>
      </c>
      <c r="G37" t="s">
        <v>3</v>
      </c>
    </row>
    <row r="39" spans="1:7" x14ac:dyDescent="0.3">
      <c r="A39" t="s">
        <v>71</v>
      </c>
      <c r="B39" t="s">
        <v>72</v>
      </c>
    </row>
    <row r="40" spans="1:7" x14ac:dyDescent="0.3">
      <c r="A40">
        <v>0</v>
      </c>
      <c r="B40">
        <f>Tin</f>
        <v>20</v>
      </c>
      <c r="C40" t="s">
        <v>73</v>
      </c>
    </row>
    <row r="41" spans="1:7" x14ac:dyDescent="0.3">
      <c r="A41">
        <v>1</v>
      </c>
      <c r="B41">
        <f>Twin</f>
        <v>19.435028248587571</v>
      </c>
      <c r="C41" t="s">
        <v>63</v>
      </c>
    </row>
    <row r="42" spans="1:7" x14ac:dyDescent="0.3">
      <c r="A42">
        <f>A41+t</f>
        <v>1.25</v>
      </c>
      <c r="B42">
        <f>Twout</f>
        <v>18.305084745762713</v>
      </c>
      <c r="C42" t="s">
        <v>64</v>
      </c>
    </row>
    <row r="43" spans="1:7" x14ac:dyDescent="0.3">
      <c r="A43">
        <f>A42+1</f>
        <v>2.25</v>
      </c>
      <c r="B43">
        <f>Tout</f>
        <v>0</v>
      </c>
      <c r="C43" t="s">
        <v>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DCC9-3597-4DE1-A6F0-8E8E27FA619F}">
  <dimension ref="A1:J25"/>
  <sheetViews>
    <sheetView tabSelected="1" topLeftCell="B10" zoomScale="182" zoomScaleNormal="182" workbookViewId="0">
      <selection activeCell="C14" sqref="C14"/>
    </sheetView>
  </sheetViews>
  <sheetFormatPr defaultRowHeight="14.4" x14ac:dyDescent="0.3"/>
  <sheetData>
    <row r="1" spans="1:10" x14ac:dyDescent="0.3">
      <c r="A1" t="s">
        <v>21</v>
      </c>
    </row>
    <row r="2" spans="1:10" x14ac:dyDescent="0.3">
      <c r="G2" t="s">
        <v>94</v>
      </c>
    </row>
    <row r="3" spans="1:10" x14ac:dyDescent="0.3">
      <c r="G3" t="s">
        <v>95</v>
      </c>
      <c r="I3" t="s">
        <v>96</v>
      </c>
    </row>
    <row r="4" spans="1:10" x14ac:dyDescent="0.3">
      <c r="G4" t="s">
        <v>97</v>
      </c>
      <c r="I4" t="s">
        <v>98</v>
      </c>
    </row>
    <row r="5" spans="1:10" x14ac:dyDescent="0.3">
      <c r="G5" t="s">
        <v>99</v>
      </c>
      <c r="I5" t="s">
        <v>100</v>
      </c>
    </row>
    <row r="7" spans="1:10" x14ac:dyDescent="0.3">
      <c r="A7" s="1" t="s">
        <v>105</v>
      </c>
      <c r="E7" s="1" t="s">
        <v>105</v>
      </c>
      <c r="F7" s="1"/>
      <c r="G7" t="s">
        <v>101</v>
      </c>
      <c r="H7">
        <v>100</v>
      </c>
      <c r="I7" t="s">
        <v>102</v>
      </c>
    </row>
    <row r="8" spans="1:10" x14ac:dyDescent="0.3">
      <c r="A8" s="1" t="s">
        <v>106</v>
      </c>
      <c r="E8" s="1" t="s">
        <v>107</v>
      </c>
      <c r="F8" s="1"/>
      <c r="G8" t="s">
        <v>103</v>
      </c>
      <c r="H8">
        <f>0.5*V/3600</f>
        <v>1.3888888888888888E-2</v>
      </c>
      <c r="I8" t="s">
        <v>104</v>
      </c>
    </row>
    <row r="9" spans="1:10" x14ac:dyDescent="0.3">
      <c r="A9" s="1" t="s">
        <v>108</v>
      </c>
      <c r="E9" s="1" t="s">
        <v>108</v>
      </c>
      <c r="F9" s="1"/>
      <c r="G9" t="s">
        <v>110</v>
      </c>
      <c r="H9">
        <v>1.2</v>
      </c>
      <c r="I9" t="s">
        <v>111</v>
      </c>
    </row>
    <row r="10" spans="1:10" x14ac:dyDescent="0.3">
      <c r="G10" t="s">
        <v>109</v>
      </c>
      <c r="I10">
        <f>rho*Vdot</f>
        <v>1.6666666666666666E-2</v>
      </c>
      <c r="J10" t="s">
        <v>112</v>
      </c>
    </row>
    <row r="12" spans="1:10" x14ac:dyDescent="0.3">
      <c r="G12" t="s">
        <v>113</v>
      </c>
    </row>
    <row r="13" spans="1:10" x14ac:dyDescent="0.3">
      <c r="G13" t="s">
        <v>114</v>
      </c>
    </row>
    <row r="15" spans="1:10" x14ac:dyDescent="0.3">
      <c r="A15" t="s">
        <v>115</v>
      </c>
      <c r="C15" t="s">
        <v>116</v>
      </c>
    </row>
    <row r="17" spans="1:9" x14ac:dyDescent="0.3">
      <c r="B17" t="s">
        <v>117</v>
      </c>
      <c r="E17" s="4" t="s">
        <v>118</v>
      </c>
    </row>
    <row r="18" spans="1:9" x14ac:dyDescent="0.3">
      <c r="F18" t="s">
        <v>120</v>
      </c>
    </row>
    <row r="20" spans="1:9" x14ac:dyDescent="0.3">
      <c r="B20" t="s">
        <v>119</v>
      </c>
      <c r="E20" s="4" t="s">
        <v>106</v>
      </c>
    </row>
    <row r="22" spans="1:9" x14ac:dyDescent="0.3">
      <c r="D22" t="s">
        <v>126</v>
      </c>
      <c r="F22" t="s">
        <v>127</v>
      </c>
    </row>
    <row r="23" spans="1:9" x14ac:dyDescent="0.3">
      <c r="A23" t="s">
        <v>121</v>
      </c>
      <c r="D23" s="5">
        <f>Mdot*cp*(Tin-Tout)</f>
        <v>333.33333333333337</v>
      </c>
      <c r="E23" t="s">
        <v>28</v>
      </c>
      <c r="F23" s="5">
        <f>1/4*Qvent</f>
        <v>83.333333333333343</v>
      </c>
      <c r="G23" t="s">
        <v>28</v>
      </c>
      <c r="H23">
        <f>Qvent-F23</f>
        <v>250.00000000000003</v>
      </c>
      <c r="I23" t="s">
        <v>129</v>
      </c>
    </row>
    <row r="24" spans="1:9" x14ac:dyDescent="0.3">
      <c r="A24" t="s">
        <v>123</v>
      </c>
      <c r="D24" t="s">
        <v>122</v>
      </c>
      <c r="H24">
        <v>15</v>
      </c>
      <c r="I24" t="s">
        <v>128</v>
      </c>
    </row>
    <row r="25" spans="1:9" x14ac:dyDescent="0.3">
      <c r="A25" t="s">
        <v>124</v>
      </c>
      <c r="F25">
        <v>1000</v>
      </c>
      <c r="G25" t="s">
        <v>125</v>
      </c>
      <c r="H25">
        <f>H23/H24</f>
        <v>16.666666666666668</v>
      </c>
      <c r="I25" t="s">
        <v>130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34</vt:i4>
      </vt:variant>
    </vt:vector>
  </HeadingPairs>
  <TitlesOfParts>
    <vt:vector size="38" baseType="lpstr">
      <vt:lpstr>Building Energy Loss</vt:lpstr>
      <vt:lpstr>Envelope loss Single layer</vt:lpstr>
      <vt:lpstr>Envelope loss multipl layers</vt:lpstr>
      <vt:lpstr>Air loss</vt:lpstr>
      <vt:lpstr>cp</vt:lpstr>
      <vt:lpstr>'Envelope loss multipl layers'!hin</vt:lpstr>
      <vt:lpstr>hin</vt:lpstr>
      <vt:lpstr>'Envelope loss multipl layers'!hout</vt:lpstr>
      <vt:lpstr>hout</vt:lpstr>
      <vt:lpstr>'Envelope loss multipl layers'!lambda</vt:lpstr>
      <vt:lpstr>lambda</vt:lpstr>
      <vt:lpstr>lambda_1</vt:lpstr>
      <vt:lpstr>lambda_2</vt:lpstr>
      <vt:lpstr>lambda_3</vt:lpstr>
      <vt:lpstr>Mdot</vt:lpstr>
      <vt:lpstr>'Envelope loss multipl layers'!Q</vt:lpstr>
      <vt:lpstr>Q</vt:lpstr>
      <vt:lpstr>Qvent</vt:lpstr>
      <vt:lpstr>rho</vt:lpstr>
      <vt:lpstr>'Envelope loss multipl layers'!Rtot</vt:lpstr>
      <vt:lpstr>Rtot</vt:lpstr>
      <vt:lpstr>'Envelope loss multipl layers'!S</vt:lpstr>
      <vt:lpstr>S</vt:lpstr>
      <vt:lpstr>'Envelope loss multipl layers'!t</vt:lpstr>
      <vt:lpstr>t</vt:lpstr>
      <vt:lpstr>t_1</vt:lpstr>
      <vt:lpstr>t_2</vt:lpstr>
      <vt:lpstr>t_3</vt:lpstr>
      <vt:lpstr>'Envelope loss multipl layers'!Tin</vt:lpstr>
      <vt:lpstr>Tin</vt:lpstr>
      <vt:lpstr>'Envelope loss multipl layers'!Tout</vt:lpstr>
      <vt:lpstr>Tout</vt:lpstr>
      <vt:lpstr>'Envelope loss multipl layers'!Twin</vt:lpstr>
      <vt:lpstr>Twin</vt:lpstr>
      <vt:lpstr>'Envelope loss multipl layers'!Twout</vt:lpstr>
      <vt:lpstr>Twout</vt:lpstr>
      <vt:lpstr>V</vt:lpstr>
      <vt:lpstr>Vdot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2022-03-09T14:12:04Z</dcterms:created>
  <dcterms:modified xsi:type="dcterms:W3CDTF">2022-03-09T17:20:28Z</dcterms:modified>
</cp:coreProperties>
</file>