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0-06\"/>
    </mc:Choice>
  </mc:AlternateContent>
  <xr:revisionPtr revIDLastSave="0" documentId="13_ncr:1_{B8932D54-8B26-4F39-8201-FA04D6E0636D}" xr6:coauthVersionLast="47" xr6:coauthVersionMax="47" xr10:uidLastSave="{00000000-0000-0000-0000-000000000000}"/>
  <bookViews>
    <workbookView xWindow="878" yWindow="-98" windowWidth="22260" windowHeight="14595" activeTab="3" xr2:uid="{7B32B1FD-DCB9-46CB-9472-0210EEF1D9BD}"/>
  </bookViews>
  <sheets>
    <sheet name="Potere Calorifico" sheetId="1" r:id="rId1"/>
    <sheet name="Energia Interna ed Entalpia" sheetId="2" r:id="rId2"/>
    <sheet name="Cambiamento di Fase" sheetId="3" r:id="rId3"/>
    <sheet name="Riscaldamento di un edificio" sheetId="4" r:id="rId4"/>
  </sheets>
  <definedNames>
    <definedName name="cg">'Cambiamento di Fase'!$B$20</definedName>
    <definedName name="cl">'Cambiamento di Fase'!$B$21</definedName>
    <definedName name="cv">'Cambiamento di Fase'!$B$22</definedName>
    <definedName name="Eta">'Riscaldamento di un edificio'!$G$27</definedName>
    <definedName name="hl">'Cambiamento di Fase'!$B$24</definedName>
    <definedName name="hv">'Cambiamento di Fase'!$B$26</definedName>
    <definedName name="M">'Cambiamento di Fase'!$B$17</definedName>
    <definedName name="pci_gas">'Riscaldamento di un edificio'!$F$26</definedName>
    <definedName name="Q_1">'Cambiamento di Fase'!$D$29</definedName>
    <definedName name="Q_2">'Cambiamento di Fase'!$D$30</definedName>
    <definedName name="Q_3">'Cambiamento di Fase'!$D$31</definedName>
    <definedName name="Q_4">'Cambiamento di Fase'!$D$32</definedName>
    <definedName name="Q_5">'Cambiamento di Fase'!$D$33</definedName>
    <definedName name="qf">'Cambiamento di Fase'!$H$19</definedName>
    <definedName name="Qpout">'Riscaldamento di un edificio'!$J$12</definedName>
    <definedName name="Qpunto">'Cambiamento di Fase'!$G$26</definedName>
    <definedName name="Qtot">'Cambiamento di Fase'!$D$34</definedName>
    <definedName name="rr">'Cambiamento di Fase'!$B$25</definedName>
    <definedName name="T_1">'Cambiamento di Fase'!$B$18</definedName>
    <definedName name="T_2">'Cambiamento di Fase'!$B$19</definedName>
    <definedName name="T_3">'Cambiamento di Fase'!$E$19</definedName>
    <definedName name="T_4">'Cambiamento di Fase'!$E$18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4" l="1"/>
  <c r="I30" i="4"/>
  <c r="I29" i="4"/>
  <c r="K23" i="4"/>
  <c r="H34" i="3"/>
  <c r="H33" i="3"/>
  <c r="H32" i="3"/>
  <c r="H31" i="3"/>
  <c r="H30" i="3"/>
  <c r="H29" i="3"/>
  <c r="D34" i="3"/>
  <c r="D33" i="3"/>
  <c r="D32" i="3"/>
  <c r="D31" i="3"/>
  <c r="D30" i="3"/>
  <c r="D29" i="3"/>
  <c r="B26" i="3"/>
  <c r="J15" i="2"/>
</calcChain>
</file>

<file path=xl/sharedStrings.xml><?xml version="1.0" encoding="utf-8"?>
<sst xmlns="http://schemas.openxmlformats.org/spreadsheetml/2006/main" count="149" uniqueCount="119">
  <si>
    <t>Cambiamento di fase dell'acqua</t>
  </si>
  <si>
    <t>1500 °C</t>
  </si>
  <si>
    <t>tempo (s)</t>
  </si>
  <si>
    <t>100 °C</t>
  </si>
  <si>
    <t>50 °C</t>
  </si>
  <si>
    <t>Temperatura dei fumi in una caldaia a condensazione</t>
  </si>
  <si>
    <t>Q1 = calore sensibile</t>
  </si>
  <si>
    <t xml:space="preserve">   Q2 = calore latente</t>
  </si>
  <si>
    <t>del vapore</t>
  </si>
  <si>
    <t>di vaporizzazione</t>
  </si>
  <si>
    <t>Q3 = calore sensibile</t>
  </si>
  <si>
    <t>del liquido</t>
  </si>
  <si>
    <t>Potere calorifico di un combustibile</t>
  </si>
  <si>
    <t>potere calorifico superiore = Q1+Q2+Q3</t>
  </si>
  <si>
    <t>potere calorifico inferiore = Q1</t>
  </si>
  <si>
    <t>MJ/kg</t>
  </si>
  <si>
    <t>Eta caldaia tradizionale =</t>
  </si>
  <si>
    <t>del Pci</t>
  </si>
  <si>
    <t>Eta caldaia condensazione =</t>
  </si>
  <si>
    <t>98% del Pcs e 106% del Pci</t>
  </si>
  <si>
    <t>Energia interna ed Entalpia</t>
  </si>
  <si>
    <t>1° principio</t>
  </si>
  <si>
    <t>E2 - E1 = Q-L</t>
  </si>
  <si>
    <t>se non ci sono variazione di Ecin ed Epot, la variazione è della sola "energia interna" detta anche "calore sensibile"</t>
  </si>
  <si>
    <t>Energia Interna U</t>
  </si>
  <si>
    <t>U2 - U1 = Q-L</t>
  </si>
  <si>
    <t>H = U + p*V</t>
  </si>
  <si>
    <t>Entalpia H</t>
  </si>
  <si>
    <t>Cpacità termiche specifiche</t>
  </si>
  <si>
    <t>cv (a volume costante)</t>
  </si>
  <si>
    <t>cp (a pressione costante)</t>
  </si>
  <si>
    <t>cp&gt;cv</t>
  </si>
  <si>
    <t>U2 - U1 = Q =M*cv*(T2-T1)</t>
  </si>
  <si>
    <t>U2-U1 = Q - p*(V2-V1)</t>
  </si>
  <si>
    <t>U2+p2*V2-(U1+p1*V1)= Q = M*cp*(T2-T1)</t>
  </si>
  <si>
    <t>H2 - H1 = M*cp*(T2-T1)</t>
  </si>
  <si>
    <t>u = cv*T</t>
  </si>
  <si>
    <t>h = cp*T</t>
  </si>
  <si>
    <t>J/kg</t>
  </si>
  <si>
    <t>H2 - H1 = Q</t>
  </si>
  <si>
    <t>Entalpia di un liquido</t>
  </si>
  <si>
    <t>H2-H1 = U2-U1 = M*c*(T2-T1)</t>
  </si>
  <si>
    <t>cvaria =</t>
  </si>
  <si>
    <t>J/kgK</t>
  </si>
  <si>
    <t>cparia =</t>
  </si>
  <si>
    <t>cacqua =</t>
  </si>
  <si>
    <t>gamma = cp/cv =</t>
  </si>
  <si>
    <t>Gas perfetti</t>
  </si>
  <si>
    <t>Vapori?</t>
  </si>
  <si>
    <t>chiamiamo r il calore latente di vaporizzazione r(T) r(p)</t>
  </si>
  <si>
    <t>Entalpia è funzione di x (titolo)</t>
  </si>
  <si>
    <t>h(x) = hl +x*r</t>
  </si>
  <si>
    <t>Cambiamento di Fase</t>
  </si>
  <si>
    <t>Determinare calore richiesto e tempo trascorso per ciascuna fase</t>
  </si>
  <si>
    <t>M =</t>
  </si>
  <si>
    <t>kg</t>
  </si>
  <si>
    <t>T1 =</t>
  </si>
  <si>
    <t>°C</t>
  </si>
  <si>
    <t>T4 =</t>
  </si>
  <si>
    <t>H2O</t>
  </si>
  <si>
    <t>cg =</t>
  </si>
  <si>
    <t>cl =</t>
  </si>
  <si>
    <t>A 100 °C</t>
  </si>
  <si>
    <t>hl =</t>
  </si>
  <si>
    <t>kJ/kg</t>
  </si>
  <si>
    <t>r =</t>
  </si>
  <si>
    <t>hv =</t>
  </si>
  <si>
    <t>Calore richiesto</t>
  </si>
  <si>
    <t>Fase 1</t>
  </si>
  <si>
    <t>T2 =</t>
  </si>
  <si>
    <t>T3 =</t>
  </si>
  <si>
    <t>J</t>
  </si>
  <si>
    <t>Q1 = M*cg*(0+40) =</t>
  </si>
  <si>
    <t xml:space="preserve">Fase 2 </t>
  </si>
  <si>
    <t>qf =</t>
  </si>
  <si>
    <t xml:space="preserve">Fase 3 </t>
  </si>
  <si>
    <t>Q3 = M*cl*(T3-T2) =</t>
  </si>
  <si>
    <t>Fase 4</t>
  </si>
  <si>
    <t>Q4 = M*r =</t>
  </si>
  <si>
    <t>Q2 = M*qf =</t>
  </si>
  <si>
    <t>Fase 5</t>
  </si>
  <si>
    <t>cv,p =</t>
  </si>
  <si>
    <t>calore specifico a pressione costante del vapore</t>
  </si>
  <si>
    <t>Q5 = M*cv,p*(T4-T3) =</t>
  </si>
  <si>
    <t>Qtot =</t>
  </si>
  <si>
    <t>Tempo richiesto in s</t>
  </si>
  <si>
    <t>Qpunto =</t>
  </si>
  <si>
    <t>W</t>
  </si>
  <si>
    <t>= Q/t</t>
  </si>
  <si>
    <t>t = Q/Qpunto</t>
  </si>
  <si>
    <t>t1 = Q1/Qpunto =</t>
  </si>
  <si>
    <t>t2 = Q2/Qpunto =</t>
  </si>
  <si>
    <t>t3 = Q3/Qpunto =</t>
  </si>
  <si>
    <t>t4 = Q4/Qpunto =</t>
  </si>
  <si>
    <t>t5 = Q5/Qpunto =</t>
  </si>
  <si>
    <t>s</t>
  </si>
  <si>
    <t>ttot = Qtot/Qpunto =</t>
  </si>
  <si>
    <t>Caldaia</t>
  </si>
  <si>
    <t>Casa</t>
  </si>
  <si>
    <t>Gas naturale</t>
  </si>
  <si>
    <t>fumi</t>
  </si>
  <si>
    <t>Qpunto,out =</t>
  </si>
  <si>
    <t>acqua</t>
  </si>
  <si>
    <t>Mpunto,H2O = ?</t>
  </si>
  <si>
    <t>Qpunto,out = Mpunto,H2O*(h1-h2)</t>
  </si>
  <si>
    <t>Mpunto,H2O = Qpunto,out/(h1-h2) =</t>
  </si>
  <si>
    <t>Mpunto,H2O = Qpunto,out/(cl*(T1-T2)) =</t>
  </si>
  <si>
    <t>kg/s</t>
  </si>
  <si>
    <t>Mpunto,gas = ?</t>
  </si>
  <si>
    <t>pci,gas =</t>
  </si>
  <si>
    <t>Rendimento =</t>
  </si>
  <si>
    <t>Qpunto,out = Mpunto,gas*pci,gas*Eta</t>
  </si>
  <si>
    <t>Mpunto,gas = Qpunto,out/(pci,gas*Eta) =</t>
  </si>
  <si>
    <t>kg/day</t>
  </si>
  <si>
    <t>Costo =</t>
  </si>
  <si>
    <t>€/kg</t>
  </si>
  <si>
    <t>Costo giornaliero =</t>
  </si>
  <si>
    <t>€/giorno</t>
  </si>
  <si>
    <t>Riscaldamento di una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</si>
</sst>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</xdr:row>
      <xdr:rowOff>133945</xdr:rowOff>
    </xdr:from>
    <xdr:to>
      <xdr:col>1</xdr:col>
      <xdr:colOff>342304</xdr:colOff>
      <xdr:row>14</xdr:row>
      <xdr:rowOff>142875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B0C65C0-62CC-C463-887D-82E66E66BC73}"/>
            </a:ext>
          </a:extLst>
        </xdr:cNvPr>
        <xdr:cNvCxnSpPr/>
      </xdr:nvCxnSpPr>
      <xdr:spPr>
        <a:xfrm flipH="1" flipV="1">
          <a:off x="982266" y="678656"/>
          <a:ext cx="8929" cy="20062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345281</xdr:colOff>
      <xdr:row>14</xdr:row>
      <xdr:rowOff>113111</xdr:rowOff>
    </xdr:from>
    <xdr:to>
      <xdr:col>7</xdr:col>
      <xdr:colOff>532805</xdr:colOff>
      <xdr:row>14</xdr:row>
      <xdr:rowOff>133947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8B717F0-0D0E-48DA-BB9D-CB221DFF900E}"/>
            </a:ext>
          </a:extLst>
        </xdr:cNvPr>
        <xdr:cNvCxnSpPr/>
      </xdr:nvCxnSpPr>
      <xdr:spPr>
        <a:xfrm flipV="1">
          <a:off x="994172" y="2655095"/>
          <a:ext cx="4080867" cy="208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339328</xdr:colOff>
      <xdr:row>5</xdr:row>
      <xdr:rowOff>77390</xdr:rowOff>
    </xdr:from>
    <xdr:to>
      <xdr:col>4</xdr:col>
      <xdr:colOff>80367</xdr:colOff>
      <xdr:row>12</xdr:row>
      <xdr:rowOff>86320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8010D75-AED5-56AD-87BB-5597E1BA0659}"/>
            </a:ext>
          </a:extLst>
        </xdr:cNvPr>
        <xdr:cNvCxnSpPr/>
      </xdr:nvCxnSpPr>
      <xdr:spPr>
        <a:xfrm>
          <a:off x="988219" y="985242"/>
          <a:ext cx="1687711" cy="12799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75009</xdr:colOff>
      <xdr:row>12</xdr:row>
      <xdr:rowOff>83939</xdr:rowOff>
    </xdr:from>
    <xdr:to>
      <xdr:col>5</xdr:col>
      <xdr:colOff>601266</xdr:colOff>
      <xdr:row>12</xdr:row>
      <xdr:rowOff>89297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CBA9D711-0C0E-4358-8094-3D45C121A874}"/>
            </a:ext>
          </a:extLst>
        </xdr:cNvPr>
        <xdr:cNvCxnSpPr/>
      </xdr:nvCxnSpPr>
      <xdr:spPr>
        <a:xfrm>
          <a:off x="2670572" y="2262783"/>
          <a:ext cx="1175147" cy="5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589360</xdr:colOff>
      <xdr:row>12</xdr:row>
      <xdr:rowOff>83344</xdr:rowOff>
    </xdr:from>
    <xdr:to>
      <xdr:col>6</xdr:col>
      <xdr:colOff>631031</xdr:colOff>
      <xdr:row>13</xdr:row>
      <xdr:rowOff>107156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6E202D-1628-415F-ADFB-50CBE4D56D4F}"/>
            </a:ext>
          </a:extLst>
        </xdr:cNvPr>
        <xdr:cNvCxnSpPr/>
      </xdr:nvCxnSpPr>
      <xdr:spPr>
        <a:xfrm>
          <a:off x="3833813" y="2262188"/>
          <a:ext cx="690562" cy="205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345280</xdr:colOff>
      <xdr:row>14</xdr:row>
      <xdr:rowOff>175617</xdr:rowOff>
    </xdr:from>
    <xdr:to>
      <xdr:col>4</xdr:col>
      <xdr:colOff>11905</xdr:colOff>
      <xdr:row>16</xdr:row>
      <xdr:rowOff>35718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3C18578B-22CC-E51D-8CBA-26175A68C4F4}"/>
            </a:ext>
          </a:extLst>
        </xdr:cNvPr>
        <xdr:cNvSpPr/>
      </xdr:nvSpPr>
      <xdr:spPr>
        <a:xfrm rot="5400000">
          <a:off x="1689199" y="2022573"/>
          <a:ext cx="223242" cy="1613297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18453</xdr:colOff>
      <xdr:row>14</xdr:row>
      <xdr:rowOff>176214</xdr:rowOff>
    </xdr:from>
    <xdr:to>
      <xdr:col>5</xdr:col>
      <xdr:colOff>607218</xdr:colOff>
      <xdr:row>16</xdr:row>
      <xdr:rowOff>36315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B6BA3067-FE35-4EFD-A09F-19078B7C07EB}"/>
            </a:ext>
          </a:extLst>
        </xdr:cNvPr>
        <xdr:cNvSpPr/>
      </xdr:nvSpPr>
      <xdr:spPr>
        <a:xfrm rot="5400000">
          <a:off x="3121223" y="2210991"/>
          <a:ext cx="223242" cy="1237655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617338</xdr:colOff>
      <xdr:row>14</xdr:row>
      <xdr:rowOff>176810</xdr:rowOff>
    </xdr:from>
    <xdr:to>
      <xdr:col>6</xdr:col>
      <xdr:colOff>619124</xdr:colOff>
      <xdr:row>16</xdr:row>
      <xdr:rowOff>36911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4EFFDD34-6A50-45B1-810D-75FFC18B3183}"/>
            </a:ext>
          </a:extLst>
        </xdr:cNvPr>
        <xdr:cNvSpPr/>
      </xdr:nvSpPr>
      <xdr:spPr>
        <a:xfrm rot="5400000">
          <a:off x="4075509" y="2505076"/>
          <a:ext cx="223242" cy="650677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544711</xdr:colOff>
      <xdr:row>23</xdr:row>
      <xdr:rowOff>130969</xdr:rowOff>
    </xdr:from>
    <xdr:to>
      <xdr:col>13</xdr:col>
      <xdr:colOff>104179</xdr:colOff>
      <xdr:row>39</xdr:row>
      <xdr:rowOff>172705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9E0A69-AE12-6BF7-AFDD-A08C754D9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9164" y="4307087"/>
          <a:ext cx="4750593" cy="2946861"/>
        </a:xfrm>
        <a:prstGeom prst="rect">
          <a:avLst/>
        </a:prstGeom>
      </xdr:spPr>
    </xdr:pic>
    <xdr:clientData/>
  </xdr:twoCellAnchor>
  <xdr:twoCellAnchor>
    <xdr:from>
      <xdr:col>0</xdr:col>
      <xdr:colOff>71438</xdr:colOff>
      <xdr:row>28</xdr:row>
      <xdr:rowOff>26789</xdr:rowOff>
    </xdr:from>
    <xdr:to>
      <xdr:col>5</xdr:col>
      <xdr:colOff>557213</xdr:colOff>
      <xdr:row>45</xdr:row>
      <xdr:rowOff>107752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F35E27-9B8D-2AE8-AD9B-35BCB689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5110758"/>
          <a:ext cx="3730228" cy="3167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</xdr:colOff>
      <xdr:row>2</xdr:row>
      <xdr:rowOff>58208</xdr:rowOff>
    </xdr:from>
    <xdr:to>
      <xdr:col>7</xdr:col>
      <xdr:colOff>83294</xdr:colOff>
      <xdr:row>13</xdr:row>
      <xdr:rowOff>162983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F4A924-DD2F-31C8-2447-D38B49A2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" y="418041"/>
          <a:ext cx="4607669" cy="2083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275167</xdr:colOff>
      <xdr:row>3</xdr:row>
      <xdr:rowOff>158750</xdr:rowOff>
    </xdr:from>
    <xdr:to>
      <xdr:col>6</xdr:col>
      <xdr:colOff>248708</xdr:colOff>
      <xdr:row>5</xdr:row>
      <xdr:rowOff>7938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AC9C6E-422E-D099-1804-6A49A1B20B28}"/>
            </a:ext>
          </a:extLst>
        </xdr:cNvPr>
        <xdr:cNvSpPr txBox="1"/>
      </xdr:nvSpPr>
      <xdr:spPr>
        <a:xfrm>
          <a:off x="3516313" y="698500"/>
          <a:ext cx="621770" cy="209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700 °C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39687</xdr:colOff>
          <xdr:row>2</xdr:row>
          <xdr:rowOff>10583</xdr:rowOff>
        </xdr:from>
        <xdr:to>
          <xdr:col>17</xdr:col>
          <xdr:colOff>58737</xdr:colOff>
          <xdr:row>15</xdr:row>
          <xdr:rowOff>10583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ABFC360-20A1-964B-ED7A-4AE89E415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441854</xdr:colOff>
      <xdr:row>11</xdr:row>
      <xdr:rowOff>132292</xdr:rowOff>
    </xdr:from>
    <xdr:to>
      <xdr:col>0</xdr:col>
      <xdr:colOff>560918</xdr:colOff>
      <xdr:row>12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F29713-540B-B4C9-228C-CF04B7DE14E9}"/>
            </a:ext>
          </a:extLst>
        </xdr:cNvPr>
        <xdr:cNvSpPr txBox="1"/>
      </xdr:nvSpPr>
      <xdr:spPr>
        <a:xfrm>
          <a:off x="441854" y="2111375"/>
          <a:ext cx="119064" cy="142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GB" sz="800"/>
            <a:t>1</a:t>
          </a:r>
        </a:p>
      </xdr:txBody>
    </xdr:sp>
    <xdr:clientData/>
  </xdr:twoCellAnchor>
  <xdr:twoCellAnchor>
    <xdr:from>
      <xdr:col>1</xdr:col>
      <xdr:colOff>99483</xdr:colOff>
      <xdr:row>9</xdr:row>
      <xdr:rowOff>136525</xdr:rowOff>
    </xdr:from>
    <xdr:to>
      <xdr:col>1</xdr:col>
      <xdr:colOff>218547</xdr:colOff>
      <xdr:row>10</xdr:row>
      <xdr:rowOff>99483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5B5B29-6EA0-43A9-8C34-1F5E473C43F7}"/>
            </a:ext>
          </a:extLst>
        </xdr:cNvPr>
        <xdr:cNvSpPr txBox="1"/>
      </xdr:nvSpPr>
      <xdr:spPr>
        <a:xfrm>
          <a:off x="747712" y="1755775"/>
          <a:ext cx="119064" cy="142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GB" sz="800"/>
            <a:t>2</a:t>
          </a:r>
        </a:p>
      </xdr:txBody>
    </xdr:sp>
    <xdr:clientData/>
  </xdr:twoCellAnchor>
  <xdr:twoCellAnchor>
    <xdr:from>
      <xdr:col>3</xdr:col>
      <xdr:colOff>378882</xdr:colOff>
      <xdr:row>6</xdr:row>
      <xdr:rowOff>19050</xdr:rowOff>
    </xdr:from>
    <xdr:to>
      <xdr:col>3</xdr:col>
      <xdr:colOff>497946</xdr:colOff>
      <xdr:row>6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112E41-5D71-4273-BE3D-4C050026B6D2}"/>
            </a:ext>
          </a:extLst>
        </xdr:cNvPr>
        <xdr:cNvSpPr txBox="1"/>
      </xdr:nvSpPr>
      <xdr:spPr>
        <a:xfrm>
          <a:off x="2323570" y="1098550"/>
          <a:ext cx="119064" cy="142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GB" sz="800"/>
            <a:t>3</a:t>
          </a:r>
        </a:p>
      </xdr:txBody>
    </xdr:sp>
    <xdr:clientData/>
  </xdr:twoCellAnchor>
  <xdr:twoCellAnchor>
    <xdr:from>
      <xdr:col>5</xdr:col>
      <xdr:colOff>201083</xdr:colOff>
      <xdr:row>4</xdr:row>
      <xdr:rowOff>31749</xdr:rowOff>
    </xdr:from>
    <xdr:to>
      <xdr:col>5</xdr:col>
      <xdr:colOff>320147</xdr:colOff>
      <xdr:row>4</xdr:row>
      <xdr:rowOff>174624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C55C42-1793-49E9-907E-019AB31CFCC0}"/>
            </a:ext>
          </a:extLst>
        </xdr:cNvPr>
        <xdr:cNvSpPr txBox="1"/>
      </xdr:nvSpPr>
      <xdr:spPr>
        <a:xfrm>
          <a:off x="3442229" y="751416"/>
          <a:ext cx="119064" cy="142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GB" sz="800"/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5</xdr:row>
      <xdr:rowOff>104775</xdr:rowOff>
    </xdr:from>
    <xdr:to>
      <xdr:col>6</xdr:col>
      <xdr:colOff>352425</xdr:colOff>
      <xdr:row>15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6D659D2-434B-1BAE-6754-EAB72FE3BF9A}"/>
            </a:ext>
          </a:extLst>
        </xdr:cNvPr>
        <xdr:cNvSpPr/>
      </xdr:nvSpPr>
      <xdr:spPr>
        <a:xfrm>
          <a:off x="1819275" y="1009650"/>
          <a:ext cx="2419350" cy="1847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604838</xdr:colOff>
      <xdr:row>1</xdr:row>
      <xdr:rowOff>138113</xdr:rowOff>
    </xdr:from>
    <xdr:to>
      <xdr:col>7</xdr:col>
      <xdr:colOff>323850</xdr:colOff>
      <xdr:row>5</xdr:row>
      <xdr:rowOff>114300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F1260432-043B-7B44-A41A-BC9441199F4E}"/>
            </a:ext>
          </a:extLst>
        </xdr:cNvPr>
        <xdr:cNvSpPr/>
      </xdr:nvSpPr>
      <xdr:spPr>
        <a:xfrm>
          <a:off x="1252538" y="319088"/>
          <a:ext cx="3605212" cy="70008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633413</xdr:colOff>
      <xdr:row>18</xdr:row>
      <xdr:rowOff>171451</xdr:rowOff>
    </xdr:from>
    <xdr:to>
      <xdr:col>4</xdr:col>
      <xdr:colOff>152400</xdr:colOff>
      <xdr:row>21</xdr:row>
      <xdr:rowOff>85726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128A63A-5BDA-4490-8109-C3F8EE69A59D}"/>
            </a:ext>
          </a:extLst>
        </xdr:cNvPr>
        <xdr:cNvSpPr/>
      </xdr:nvSpPr>
      <xdr:spPr>
        <a:xfrm>
          <a:off x="1928813" y="3429001"/>
          <a:ext cx="814387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33339</xdr:colOff>
      <xdr:row>12</xdr:row>
      <xdr:rowOff>166688</xdr:rowOff>
    </xdr:from>
    <xdr:to>
      <xdr:col>6</xdr:col>
      <xdr:colOff>214313</xdr:colOff>
      <xdr:row>14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8F41007-EE6E-4722-821E-76F6999B2C2E}"/>
            </a:ext>
          </a:extLst>
        </xdr:cNvPr>
        <xdr:cNvSpPr/>
      </xdr:nvSpPr>
      <xdr:spPr>
        <a:xfrm>
          <a:off x="3919539" y="2338388"/>
          <a:ext cx="180974" cy="347662"/>
        </a:xfrm>
        <a:prstGeom prst="rect">
          <a:avLst/>
        </a:prstGeom>
        <a:solidFill>
          <a:srgbClr val="FF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152400</xdr:colOff>
      <xdr:row>19</xdr:row>
      <xdr:rowOff>133351</xdr:rowOff>
    </xdr:from>
    <xdr:to>
      <xdr:col>5</xdr:col>
      <xdr:colOff>171450</xdr:colOff>
      <xdr:row>19</xdr:row>
      <xdr:rowOff>138113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FECFBCE-9835-1749-43C9-F4938F550BF4}"/>
            </a:ext>
          </a:extLst>
        </xdr:cNvPr>
        <xdr:cNvCxnSpPr/>
      </xdr:nvCxnSpPr>
      <xdr:spPr>
        <a:xfrm>
          <a:off x="2743200" y="3571876"/>
          <a:ext cx="666750" cy="47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13</xdr:row>
      <xdr:rowOff>90488</xdr:rowOff>
    </xdr:from>
    <xdr:to>
      <xdr:col>5</xdr:col>
      <xdr:colOff>176213</xdr:colOff>
      <xdr:row>19</xdr:row>
      <xdr:rowOff>138114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977E364-8B1F-48D1-BBE9-05AA3C458116}"/>
            </a:ext>
          </a:extLst>
        </xdr:cNvPr>
        <xdr:cNvCxnSpPr/>
      </xdr:nvCxnSpPr>
      <xdr:spPr>
        <a:xfrm flipV="1">
          <a:off x="3400425" y="2443163"/>
          <a:ext cx="14288" cy="113347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13</xdr:row>
      <xdr:rowOff>90488</xdr:rowOff>
    </xdr:from>
    <xdr:to>
      <xdr:col>6</xdr:col>
      <xdr:colOff>180975</xdr:colOff>
      <xdr:row>13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4A60529-30A2-4E73-B577-88E9E66DAC88}"/>
            </a:ext>
          </a:extLst>
        </xdr:cNvPr>
        <xdr:cNvCxnSpPr/>
      </xdr:nvCxnSpPr>
      <xdr:spPr>
        <a:xfrm>
          <a:off x="3400425" y="2443163"/>
          <a:ext cx="666750" cy="47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520700</xdr:colOff>
      <xdr:row>14</xdr:row>
      <xdr:rowOff>92075</xdr:rowOff>
    </xdr:from>
    <xdr:to>
      <xdr:col>6</xdr:col>
      <xdr:colOff>15875</xdr:colOff>
      <xdr:row>14</xdr:row>
      <xdr:rowOff>92075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9E0C8528-B9D5-4F79-88DB-E952224B3263}"/>
            </a:ext>
          </a:extLst>
        </xdr:cNvPr>
        <xdr:cNvCxnSpPr/>
      </xdr:nvCxnSpPr>
      <xdr:spPr>
        <a:xfrm>
          <a:off x="3759200" y="2625725"/>
          <a:ext cx="142875" cy="0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161926</xdr:colOff>
      <xdr:row>20</xdr:row>
      <xdr:rowOff>119063</xdr:rowOff>
    </xdr:from>
    <xdr:to>
      <xdr:col>5</xdr:col>
      <xdr:colOff>547688</xdr:colOff>
      <xdr:row>20</xdr:row>
      <xdr:rowOff>128588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ECCD744-58ED-4703-928F-7F712549B1BD}"/>
            </a:ext>
          </a:extLst>
        </xdr:cNvPr>
        <xdr:cNvCxnSpPr/>
      </xdr:nvCxnSpPr>
      <xdr:spPr>
        <a:xfrm flipV="1">
          <a:off x="2752726" y="3738563"/>
          <a:ext cx="1033462" cy="9525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14</xdr:row>
      <xdr:rowOff>85725</xdr:rowOff>
    </xdr:from>
    <xdr:to>
      <xdr:col>5</xdr:col>
      <xdr:colOff>528639</xdr:colOff>
      <xdr:row>20</xdr:row>
      <xdr:rowOff>109538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8774C96C-9DAF-4338-ABDF-30E104E4925F}"/>
            </a:ext>
          </a:extLst>
        </xdr:cNvPr>
        <xdr:cNvCxnSpPr/>
      </xdr:nvCxnSpPr>
      <xdr:spPr>
        <a:xfrm flipH="1" flipV="1">
          <a:off x="3762375" y="2619375"/>
          <a:ext cx="4764" cy="1109663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234950</xdr:colOff>
      <xdr:row>21</xdr:row>
      <xdr:rowOff>117475</xdr:rowOff>
    </xdr:from>
    <xdr:to>
      <xdr:col>3</xdr:col>
      <xdr:colOff>596900</xdr:colOff>
      <xdr:row>25</xdr:row>
      <xdr:rowOff>28575</xdr:rowOff>
    </xdr:to>
    <xdr:sp macro="" textlink="">
      <xdr:nvSpPr>
        <xdr:cNvPr id="26" name="Arrow: Up 25">
          <a:extLst>
            <a:ext uri="{FF2B5EF4-FFF2-40B4-BE49-F238E27FC236}">
              <a16:creationId xmlns:a16="http://schemas.microsoft.com/office/drawing/2014/main" id="{C010AA04-E2E1-17E2-8AB5-BC4069C4F679}"/>
            </a:ext>
          </a:extLst>
        </xdr:cNvPr>
        <xdr:cNvSpPr/>
      </xdr:nvSpPr>
      <xdr:spPr>
        <a:xfrm>
          <a:off x="2178050" y="3917950"/>
          <a:ext cx="361950" cy="635000"/>
        </a:xfrm>
        <a:prstGeom prst="upArrow">
          <a:avLst/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612775</xdr:colOff>
      <xdr:row>17</xdr:row>
      <xdr:rowOff>158750</xdr:rowOff>
    </xdr:from>
    <xdr:to>
      <xdr:col>2</xdr:col>
      <xdr:colOff>609600</xdr:colOff>
      <xdr:row>20</xdr:row>
      <xdr:rowOff>95250</xdr:rowOff>
    </xdr:to>
    <xdr:sp macro="" textlink="">
      <xdr:nvSpPr>
        <xdr:cNvPr id="27" name="Arrow: Bent 26">
          <a:extLst>
            <a:ext uri="{FF2B5EF4-FFF2-40B4-BE49-F238E27FC236}">
              <a16:creationId xmlns:a16="http://schemas.microsoft.com/office/drawing/2014/main" id="{E45536A5-E89E-0401-B83C-1CC223B93569}"/>
            </a:ext>
          </a:extLst>
        </xdr:cNvPr>
        <xdr:cNvSpPr/>
      </xdr:nvSpPr>
      <xdr:spPr>
        <a:xfrm rot="16200000">
          <a:off x="1343025" y="3152775"/>
          <a:ext cx="479425" cy="644525"/>
        </a:xfrm>
        <a:prstGeom prst="ben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41275</xdr:colOff>
      <xdr:row>16</xdr:row>
      <xdr:rowOff>158750</xdr:rowOff>
    </xdr:from>
    <xdr:to>
      <xdr:col>5</xdr:col>
      <xdr:colOff>44450</xdr:colOff>
      <xdr:row>18</xdr:row>
      <xdr:rowOff>136525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5CD857BB-DE69-188E-B501-4D074066D46F}"/>
            </a:ext>
          </a:extLst>
        </xdr:cNvPr>
        <xdr:cNvCxnSpPr/>
      </xdr:nvCxnSpPr>
      <xdr:spPr>
        <a:xfrm flipH="1" flipV="1">
          <a:off x="3279775" y="3054350"/>
          <a:ext cx="3175" cy="339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365125</xdr:colOff>
      <xdr:row>8</xdr:row>
      <xdr:rowOff>161925</xdr:rowOff>
    </xdr:from>
    <xdr:to>
      <xdr:col>7</xdr:col>
      <xdr:colOff>352425</xdr:colOff>
      <xdr:row>10</xdr:row>
      <xdr:rowOff>161925</xdr:rowOff>
    </xdr:to>
    <xdr:sp macro="" textlink="">
      <xdr:nvSpPr>
        <xdr:cNvPr id="31" name="Arrow: Up 30">
          <a:extLst>
            <a:ext uri="{FF2B5EF4-FFF2-40B4-BE49-F238E27FC236}">
              <a16:creationId xmlns:a16="http://schemas.microsoft.com/office/drawing/2014/main" id="{29455A96-A4BF-4BBE-A92C-8A527980087E}"/>
            </a:ext>
          </a:extLst>
        </xdr:cNvPr>
        <xdr:cNvSpPr/>
      </xdr:nvSpPr>
      <xdr:spPr>
        <a:xfrm rot="5400000">
          <a:off x="4387850" y="1473200"/>
          <a:ext cx="361950" cy="635000"/>
        </a:xfrm>
        <a:prstGeom prst="upArrow">
          <a:avLst/>
        </a:prstGeom>
        <a:solidFill>
          <a:srgbClr val="FFFF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155575</xdr:colOff>
      <xdr:row>9</xdr:row>
      <xdr:rowOff>73026</xdr:rowOff>
    </xdr:from>
    <xdr:to>
      <xdr:col>5</xdr:col>
      <xdr:colOff>228600</xdr:colOff>
      <xdr:row>11</xdr:row>
      <xdr:rowOff>3176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017EF73-D9F4-6C63-319B-3DC3F80F456C}"/>
            </a:ext>
          </a:extLst>
        </xdr:cNvPr>
        <xdr:cNvSpPr txBox="1"/>
      </xdr:nvSpPr>
      <xdr:spPr>
        <a:xfrm>
          <a:off x="2746375" y="1701801"/>
          <a:ext cx="720725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 = 20 °C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9165-A5E7-4D35-9588-732BB570D54A}">
  <dimension ref="A1:I26"/>
  <sheetViews>
    <sheetView topLeftCell="A13" zoomScale="160" zoomScaleNormal="160" workbookViewId="0">
      <selection activeCell="E23" sqref="E23"/>
    </sheetView>
  </sheetViews>
  <sheetFormatPr defaultRowHeight="14.25" x14ac:dyDescent="0.45"/>
  <sheetData>
    <row r="1" spans="1:9" x14ac:dyDescent="0.45">
      <c r="A1" t="s">
        <v>0</v>
      </c>
    </row>
    <row r="3" spans="1:9" x14ac:dyDescent="0.45">
      <c r="B3" t="s">
        <v>5</v>
      </c>
    </row>
    <row r="6" spans="1:9" x14ac:dyDescent="0.45">
      <c r="A6" s="1" t="s">
        <v>1</v>
      </c>
    </row>
    <row r="7" spans="1:9" x14ac:dyDescent="0.45">
      <c r="A7" s="1"/>
    </row>
    <row r="8" spans="1:9" x14ac:dyDescent="0.45">
      <c r="A8" s="1"/>
    </row>
    <row r="9" spans="1:9" x14ac:dyDescent="0.45">
      <c r="A9" s="1"/>
    </row>
    <row r="10" spans="1:9" x14ac:dyDescent="0.45">
      <c r="A10" s="1"/>
    </row>
    <row r="11" spans="1:9" x14ac:dyDescent="0.45">
      <c r="A11" s="1"/>
    </row>
    <row r="12" spans="1:9" x14ac:dyDescent="0.45">
      <c r="A12" s="1"/>
    </row>
    <row r="13" spans="1:9" x14ac:dyDescent="0.45">
      <c r="A13" s="1" t="s">
        <v>3</v>
      </c>
    </row>
    <row r="14" spans="1:9" x14ac:dyDescent="0.45">
      <c r="A14" s="1" t="s">
        <v>4</v>
      </c>
    </row>
    <row r="15" spans="1:9" x14ac:dyDescent="0.45">
      <c r="I15" t="s">
        <v>2</v>
      </c>
    </row>
    <row r="17" spans="1:7" x14ac:dyDescent="0.45">
      <c r="C17" t="s">
        <v>6</v>
      </c>
      <c r="E17" t="s">
        <v>7</v>
      </c>
      <c r="G17" t="s">
        <v>10</v>
      </c>
    </row>
    <row r="18" spans="1:7" x14ac:dyDescent="0.45">
      <c r="C18" t="s">
        <v>8</v>
      </c>
      <c r="E18" t="s">
        <v>9</v>
      </c>
      <c r="G18" t="s">
        <v>11</v>
      </c>
    </row>
    <row r="21" spans="1:7" x14ac:dyDescent="0.45">
      <c r="A21" t="s">
        <v>12</v>
      </c>
    </row>
    <row r="22" spans="1:7" x14ac:dyDescent="0.45">
      <c r="A22" t="s">
        <v>13</v>
      </c>
      <c r="E22">
        <v>55.5</v>
      </c>
      <c r="F22" t="s">
        <v>15</v>
      </c>
    </row>
    <row r="23" spans="1:7" x14ac:dyDescent="0.45">
      <c r="A23" s="3" t="s">
        <v>14</v>
      </c>
      <c r="E23">
        <v>50</v>
      </c>
      <c r="F23" t="s">
        <v>15</v>
      </c>
    </row>
    <row r="25" spans="1:7" x14ac:dyDescent="0.45">
      <c r="A25" t="s">
        <v>16</v>
      </c>
      <c r="D25" s="2">
        <v>0.8</v>
      </c>
      <c r="E25" t="s">
        <v>17</v>
      </c>
    </row>
    <row r="26" spans="1:7" x14ac:dyDescent="0.45">
      <c r="A26" t="s">
        <v>18</v>
      </c>
      <c r="D26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58BB-B181-4835-8F6A-A3B455781173}">
  <dimension ref="A1:J28"/>
  <sheetViews>
    <sheetView zoomScale="160" zoomScaleNormal="160" workbookViewId="0">
      <selection activeCell="C31" sqref="C31"/>
    </sheetView>
  </sheetViews>
  <sheetFormatPr defaultRowHeight="14.25" x14ac:dyDescent="0.45"/>
  <sheetData>
    <row r="1" spans="1:10" x14ac:dyDescent="0.45">
      <c r="A1" t="s">
        <v>20</v>
      </c>
    </row>
    <row r="3" spans="1:10" x14ac:dyDescent="0.45">
      <c r="A3" t="s">
        <v>21</v>
      </c>
    </row>
    <row r="4" spans="1:10" x14ac:dyDescent="0.45">
      <c r="A4" t="s">
        <v>22</v>
      </c>
    </row>
    <row r="5" spans="1:10" x14ac:dyDescent="0.45">
      <c r="A5" t="s">
        <v>23</v>
      </c>
    </row>
    <row r="6" spans="1:10" x14ac:dyDescent="0.45">
      <c r="A6" s="3" t="s">
        <v>24</v>
      </c>
    </row>
    <row r="7" spans="1:10" x14ac:dyDescent="0.45">
      <c r="A7" t="s">
        <v>25</v>
      </c>
    </row>
    <row r="9" spans="1:10" x14ac:dyDescent="0.45">
      <c r="A9" s="3" t="s">
        <v>27</v>
      </c>
    </row>
    <row r="10" spans="1:10" x14ac:dyDescent="0.45">
      <c r="A10" t="s">
        <v>26</v>
      </c>
    </row>
    <row r="12" spans="1:10" x14ac:dyDescent="0.45">
      <c r="A12" t="s">
        <v>28</v>
      </c>
      <c r="D12" t="s">
        <v>47</v>
      </c>
    </row>
    <row r="13" spans="1:10" x14ac:dyDescent="0.45">
      <c r="A13" t="s">
        <v>29</v>
      </c>
      <c r="D13" s="3" t="s">
        <v>32</v>
      </c>
      <c r="E13" s="3"/>
      <c r="F13" s="3"/>
      <c r="H13" t="s">
        <v>42</v>
      </c>
      <c r="I13">
        <v>718</v>
      </c>
      <c r="J13" t="s">
        <v>43</v>
      </c>
    </row>
    <row r="14" spans="1:10" x14ac:dyDescent="0.45">
      <c r="A14" t="s">
        <v>30</v>
      </c>
      <c r="D14" t="s">
        <v>33</v>
      </c>
      <c r="H14" t="s">
        <v>44</v>
      </c>
      <c r="I14">
        <v>1005</v>
      </c>
      <c r="J14" t="s">
        <v>43</v>
      </c>
    </row>
    <row r="15" spans="1:10" x14ac:dyDescent="0.45">
      <c r="A15" t="s">
        <v>31</v>
      </c>
      <c r="D15" t="s">
        <v>34</v>
      </c>
      <c r="H15" t="s">
        <v>46</v>
      </c>
      <c r="J15" s="4">
        <f>I14/I13</f>
        <v>1.3997214484679665</v>
      </c>
    </row>
    <row r="16" spans="1:10" x14ac:dyDescent="0.45">
      <c r="D16" s="3" t="s">
        <v>35</v>
      </c>
      <c r="E16" s="3"/>
    </row>
    <row r="17" spans="1:10" x14ac:dyDescent="0.45">
      <c r="D17" t="s">
        <v>39</v>
      </c>
    </row>
    <row r="18" spans="1:10" x14ac:dyDescent="0.45">
      <c r="A18" t="s">
        <v>36</v>
      </c>
      <c r="B18" t="s">
        <v>38</v>
      </c>
    </row>
    <row r="19" spans="1:10" x14ac:dyDescent="0.45">
      <c r="A19" t="s">
        <v>37</v>
      </c>
      <c r="B19" t="s">
        <v>38</v>
      </c>
    </row>
    <row r="21" spans="1:10" x14ac:dyDescent="0.45">
      <c r="A21" t="s">
        <v>40</v>
      </c>
    </row>
    <row r="22" spans="1:10" x14ac:dyDescent="0.45">
      <c r="A22" t="s">
        <v>41</v>
      </c>
      <c r="H22" t="s">
        <v>45</v>
      </c>
      <c r="I22">
        <v>4187</v>
      </c>
      <c r="J22" t="s">
        <v>43</v>
      </c>
    </row>
    <row r="24" spans="1:10" x14ac:dyDescent="0.45">
      <c r="A24" t="s">
        <v>48</v>
      </c>
    </row>
    <row r="25" spans="1:10" x14ac:dyDescent="0.45">
      <c r="A25" t="s">
        <v>49</v>
      </c>
    </row>
    <row r="27" spans="1:10" x14ac:dyDescent="0.45">
      <c r="A27" t="s">
        <v>50</v>
      </c>
    </row>
    <row r="28" spans="1:10" x14ac:dyDescent="0.45">
      <c r="A28" t="s">
        <v>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3956-0D38-4A22-9694-702DED9DAFC0}">
  <dimension ref="A1:J34"/>
  <sheetViews>
    <sheetView topLeftCell="B24" zoomScale="180" zoomScaleNormal="180" workbookViewId="0">
      <selection activeCell="H32" sqref="H32"/>
    </sheetView>
  </sheetViews>
  <sheetFormatPr defaultRowHeight="14.25" x14ac:dyDescent="0.45"/>
  <sheetData>
    <row r="1" spans="1:3" x14ac:dyDescent="0.45">
      <c r="A1" s="3" t="s">
        <v>52</v>
      </c>
      <c r="C1" t="s">
        <v>59</v>
      </c>
    </row>
    <row r="16" spans="1:3" x14ac:dyDescent="0.45">
      <c r="A16" t="s">
        <v>53</v>
      </c>
    </row>
    <row r="17" spans="1:10" x14ac:dyDescent="0.45">
      <c r="A17" t="s">
        <v>54</v>
      </c>
      <c r="B17">
        <v>1</v>
      </c>
      <c r="C17" t="s">
        <v>55</v>
      </c>
    </row>
    <row r="18" spans="1:10" x14ac:dyDescent="0.45">
      <c r="A18" t="s">
        <v>56</v>
      </c>
      <c r="B18">
        <v>-40</v>
      </c>
      <c r="C18" t="s">
        <v>57</v>
      </c>
      <c r="D18" t="s">
        <v>58</v>
      </c>
      <c r="E18">
        <v>700</v>
      </c>
      <c r="F18" t="s">
        <v>57</v>
      </c>
    </row>
    <row r="19" spans="1:10" x14ac:dyDescent="0.45">
      <c r="A19" t="s">
        <v>69</v>
      </c>
      <c r="B19">
        <v>0</v>
      </c>
      <c r="C19" t="s">
        <v>57</v>
      </c>
      <c r="D19" t="s">
        <v>70</v>
      </c>
      <c r="E19">
        <v>100</v>
      </c>
      <c r="F19" t="s">
        <v>57</v>
      </c>
      <c r="G19" t="s">
        <v>74</v>
      </c>
      <c r="H19">
        <v>333</v>
      </c>
      <c r="I19" t="s">
        <v>64</v>
      </c>
    </row>
    <row r="20" spans="1:10" x14ac:dyDescent="0.45">
      <c r="A20" t="s">
        <v>60</v>
      </c>
      <c r="B20">
        <v>2090</v>
      </c>
      <c r="C20" t="s">
        <v>43</v>
      </c>
    </row>
    <row r="21" spans="1:10" x14ac:dyDescent="0.45">
      <c r="A21" t="s">
        <v>61</v>
      </c>
      <c r="B21">
        <v>4187</v>
      </c>
      <c r="C21" t="s">
        <v>43</v>
      </c>
    </row>
    <row r="22" spans="1:10" x14ac:dyDescent="0.45">
      <c r="A22" t="s">
        <v>81</v>
      </c>
      <c r="B22">
        <v>1900</v>
      </c>
      <c r="C22" t="s">
        <v>43</v>
      </c>
      <c r="D22" t="s">
        <v>82</v>
      </c>
    </row>
    <row r="23" spans="1:10" x14ac:dyDescent="0.45">
      <c r="A23" t="s">
        <v>62</v>
      </c>
    </row>
    <row r="24" spans="1:10" x14ac:dyDescent="0.45">
      <c r="A24" t="s">
        <v>63</v>
      </c>
      <c r="B24">
        <v>419</v>
      </c>
      <c r="C24" t="s">
        <v>64</v>
      </c>
    </row>
    <row r="25" spans="1:10" x14ac:dyDescent="0.45">
      <c r="A25" t="s">
        <v>65</v>
      </c>
      <c r="B25">
        <v>2257</v>
      </c>
      <c r="C25" t="s">
        <v>64</v>
      </c>
    </row>
    <row r="26" spans="1:10" x14ac:dyDescent="0.45">
      <c r="A26" t="s">
        <v>66</v>
      </c>
      <c r="B26">
        <f>B24+B25</f>
        <v>2676</v>
      </c>
      <c r="C26" t="s">
        <v>64</v>
      </c>
      <c r="F26" t="s">
        <v>86</v>
      </c>
      <c r="G26">
        <v>1000</v>
      </c>
      <c r="H26" t="s">
        <v>87</v>
      </c>
      <c r="I26" s="5" t="s">
        <v>88</v>
      </c>
      <c r="J26" t="s">
        <v>89</v>
      </c>
    </row>
    <row r="28" spans="1:10" x14ac:dyDescent="0.45">
      <c r="A28" t="s">
        <v>67</v>
      </c>
      <c r="F28" t="s">
        <v>85</v>
      </c>
    </row>
    <row r="29" spans="1:10" x14ac:dyDescent="0.45">
      <c r="A29" t="s">
        <v>68</v>
      </c>
      <c r="B29" t="s">
        <v>72</v>
      </c>
      <c r="D29">
        <f>M*cg*(T_2-T_1)</f>
        <v>83600</v>
      </c>
      <c r="E29" t="s">
        <v>71</v>
      </c>
      <c r="F29" t="s">
        <v>90</v>
      </c>
      <c r="H29">
        <f>Q_1/Qpunto</f>
        <v>83.6</v>
      </c>
      <c r="I29" t="s">
        <v>95</v>
      </c>
    </row>
    <row r="30" spans="1:10" x14ac:dyDescent="0.45">
      <c r="A30" t="s">
        <v>73</v>
      </c>
      <c r="B30" t="s">
        <v>79</v>
      </c>
      <c r="D30">
        <f>qf*1000*M</f>
        <v>333000</v>
      </c>
      <c r="E30" t="s">
        <v>71</v>
      </c>
      <c r="F30" t="s">
        <v>91</v>
      </c>
      <c r="H30">
        <f>Q_2/Qpunto</f>
        <v>333</v>
      </c>
      <c r="I30" t="s">
        <v>95</v>
      </c>
    </row>
    <row r="31" spans="1:10" x14ac:dyDescent="0.45">
      <c r="A31" t="s">
        <v>75</v>
      </c>
      <c r="B31" t="s">
        <v>76</v>
      </c>
      <c r="D31">
        <f>M*cl*(T_3-T_2)</f>
        <v>418700</v>
      </c>
      <c r="E31" t="s">
        <v>71</v>
      </c>
      <c r="F31" t="s">
        <v>92</v>
      </c>
      <c r="H31">
        <f>Q_3/Qpunto</f>
        <v>418.7</v>
      </c>
      <c r="I31" t="s">
        <v>95</v>
      </c>
    </row>
    <row r="32" spans="1:10" x14ac:dyDescent="0.45">
      <c r="A32" t="s">
        <v>77</v>
      </c>
      <c r="B32" t="s">
        <v>78</v>
      </c>
      <c r="D32">
        <f>M*rr*1000</f>
        <v>2257000</v>
      </c>
      <c r="E32" t="s">
        <v>71</v>
      </c>
      <c r="F32" t="s">
        <v>93</v>
      </c>
      <c r="H32">
        <f>Q_4/Qpunto</f>
        <v>2257</v>
      </c>
      <c r="I32" t="s">
        <v>95</v>
      </c>
    </row>
    <row r="33" spans="1:9" x14ac:dyDescent="0.45">
      <c r="A33" t="s">
        <v>80</v>
      </c>
      <c r="B33" t="s">
        <v>83</v>
      </c>
      <c r="D33">
        <f>M*cv*(T_4-T_3)</f>
        <v>1140000</v>
      </c>
      <c r="E33" t="s">
        <v>71</v>
      </c>
      <c r="F33" t="s">
        <v>94</v>
      </c>
      <c r="H33">
        <f>Q_5/Qpunto</f>
        <v>1140</v>
      </c>
      <c r="I33" t="s">
        <v>95</v>
      </c>
    </row>
    <row r="34" spans="1:9" x14ac:dyDescent="0.45">
      <c r="C34" t="s">
        <v>84</v>
      </c>
      <c r="D34">
        <f>SUM(D29:D33)</f>
        <v>4232300</v>
      </c>
      <c r="E34" t="s">
        <v>71</v>
      </c>
      <c r="F34" t="s">
        <v>96</v>
      </c>
      <c r="H34">
        <f>Qtot/Qpunto</f>
        <v>4232.3</v>
      </c>
      <c r="I34" t="s">
        <v>95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4" r:id="rId3">
          <objectPr defaultSize="0" r:id="rId4">
            <anchor moveWithCells="1" sizeWithCells="1">
              <from>
                <xdr:col>7</xdr:col>
                <xdr:colOff>38100</xdr:colOff>
                <xdr:row>2</xdr:row>
                <xdr:rowOff>9525</xdr:rowOff>
              </from>
              <to>
                <xdr:col>17</xdr:col>
                <xdr:colOff>57150</xdr:colOff>
                <xdr:row>15</xdr:row>
                <xdr:rowOff>9525</xdr:rowOff>
              </to>
            </anchor>
          </objectPr>
        </oleObject>
      </mc:Choice>
      <mc:Fallback>
        <oleObject progId="Word.Picture.8" shapeId="3074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EA9D-FC70-4813-BBF9-807E6EAEF0C6}">
  <dimension ref="A1:L32"/>
  <sheetViews>
    <sheetView tabSelected="1" zoomScale="150" zoomScaleNormal="150" workbookViewId="0"/>
  </sheetViews>
  <sheetFormatPr defaultRowHeight="14.25" x14ac:dyDescent="0.45"/>
  <sheetData>
    <row r="1" spans="1:11" x14ac:dyDescent="0.45">
      <c r="A1" s="3" t="s">
        <v>118</v>
      </c>
    </row>
    <row r="10" spans="1:11" x14ac:dyDescent="0.45">
      <c r="C10" t="s">
        <v>98</v>
      </c>
    </row>
    <row r="12" spans="1:11" x14ac:dyDescent="0.45">
      <c r="H12" s="3" t="s">
        <v>101</v>
      </c>
      <c r="I12" s="3"/>
      <c r="J12" s="3">
        <v>10000</v>
      </c>
      <c r="K12" s="3" t="s">
        <v>87</v>
      </c>
    </row>
    <row r="17" spans="2:12" x14ac:dyDescent="0.45">
      <c r="D17" t="s">
        <v>56</v>
      </c>
      <c r="E17">
        <v>60</v>
      </c>
      <c r="F17" t="s">
        <v>57</v>
      </c>
    </row>
    <row r="18" spans="2:12" x14ac:dyDescent="0.45">
      <c r="E18" s="1" t="s">
        <v>102</v>
      </c>
      <c r="G18" t="s">
        <v>69</v>
      </c>
      <c r="H18">
        <v>50</v>
      </c>
      <c r="I18" t="s">
        <v>57</v>
      </c>
    </row>
    <row r="19" spans="2:12" x14ac:dyDescent="0.45">
      <c r="B19" t="s">
        <v>100</v>
      </c>
      <c r="D19" t="s">
        <v>97</v>
      </c>
    </row>
    <row r="20" spans="2:12" x14ac:dyDescent="0.45">
      <c r="G20" t="s">
        <v>103</v>
      </c>
    </row>
    <row r="21" spans="2:12" x14ac:dyDescent="0.45">
      <c r="G21" t="s">
        <v>104</v>
      </c>
    </row>
    <row r="22" spans="2:12" x14ac:dyDescent="0.45">
      <c r="G22" t="s">
        <v>105</v>
      </c>
    </row>
    <row r="23" spans="2:12" x14ac:dyDescent="0.45">
      <c r="G23" t="s">
        <v>106</v>
      </c>
      <c r="K23">
        <f>Qpout/(cl*(60-50))</f>
        <v>0.23883448770002388</v>
      </c>
      <c r="L23" t="s">
        <v>107</v>
      </c>
    </row>
    <row r="24" spans="2:12" x14ac:dyDescent="0.45">
      <c r="E24" t="s">
        <v>99</v>
      </c>
    </row>
    <row r="25" spans="2:12" x14ac:dyDescent="0.45">
      <c r="E25" t="s">
        <v>108</v>
      </c>
    </row>
    <row r="26" spans="2:12" x14ac:dyDescent="0.45">
      <c r="E26" t="s">
        <v>109</v>
      </c>
      <c r="F26">
        <v>45</v>
      </c>
      <c r="G26" t="s">
        <v>15</v>
      </c>
    </row>
    <row r="27" spans="2:12" x14ac:dyDescent="0.45">
      <c r="E27" t="s">
        <v>110</v>
      </c>
      <c r="G27" s="2">
        <v>1.05</v>
      </c>
    </row>
    <row r="28" spans="2:12" x14ac:dyDescent="0.45">
      <c r="E28" t="s">
        <v>111</v>
      </c>
    </row>
    <row r="29" spans="2:12" x14ac:dyDescent="0.45">
      <c r="E29" t="s">
        <v>112</v>
      </c>
      <c r="I29">
        <f>Qpout/(pci_gas*1000000*Eta)</f>
        <v>2.1164021164021165E-4</v>
      </c>
      <c r="J29" t="s">
        <v>107</v>
      </c>
    </row>
    <row r="30" spans="2:12" x14ac:dyDescent="0.45">
      <c r="I30">
        <f>I29*3600*24</f>
        <v>18.285714285714288</v>
      </c>
      <c r="J30" t="s">
        <v>113</v>
      </c>
    </row>
    <row r="31" spans="2:12" x14ac:dyDescent="0.45">
      <c r="E31" t="s">
        <v>114</v>
      </c>
      <c r="F31">
        <v>2</v>
      </c>
      <c r="G31" t="s">
        <v>115</v>
      </c>
    </row>
    <row r="32" spans="2:12" x14ac:dyDescent="0.45">
      <c r="E32" t="s">
        <v>116</v>
      </c>
      <c r="G32">
        <f>F31*I30</f>
        <v>36.571428571428577</v>
      </c>
      <c r="H32" t="s">
        <v>117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Potere Calorifico</vt:lpstr>
      <vt:lpstr>Energia Interna ed Entalpia</vt:lpstr>
      <vt:lpstr>Cambiamento di Fase</vt:lpstr>
      <vt:lpstr>Riscaldamento di un edificio</vt:lpstr>
      <vt:lpstr>cg</vt:lpstr>
      <vt:lpstr>cl</vt:lpstr>
      <vt:lpstr>cv</vt:lpstr>
      <vt:lpstr>Eta</vt:lpstr>
      <vt:lpstr>hl</vt:lpstr>
      <vt:lpstr>hv</vt:lpstr>
      <vt:lpstr>M</vt:lpstr>
      <vt:lpstr>pci_gas</vt:lpstr>
      <vt:lpstr>Q_1</vt:lpstr>
      <vt:lpstr>Q_2</vt:lpstr>
      <vt:lpstr>Q_3</vt:lpstr>
      <vt:lpstr>Q_4</vt:lpstr>
      <vt:lpstr>Q_5</vt:lpstr>
      <vt:lpstr>qf</vt:lpstr>
      <vt:lpstr>Qpout</vt:lpstr>
      <vt:lpstr>Qpunto</vt:lpstr>
      <vt:lpstr>Qtot</vt:lpstr>
      <vt:lpstr>rr</vt:lpstr>
      <vt:lpstr>T_1</vt:lpstr>
      <vt:lpstr>T_2</vt:lpstr>
      <vt:lpstr>T_3</vt:lpstr>
      <vt:lpstr>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2022-10-06T12:01:15Z</dcterms:created>
  <dcterms:modified xsi:type="dcterms:W3CDTF">2022-10-06T14:33:24Z</dcterms:modified>
</cp:coreProperties>
</file>