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EffEnergetica-2022\2022-09-28\"/>
    </mc:Choice>
  </mc:AlternateContent>
  <xr:revisionPtr revIDLastSave="0" documentId="13_ncr:1_{4DB4C4E8-D59F-49C1-A421-DB51A98D2FA1}" xr6:coauthVersionLast="47" xr6:coauthVersionMax="47" xr10:uidLastSave="{00000000-0000-0000-0000-000000000000}"/>
  <bookViews>
    <workbookView xWindow="878" yWindow="-98" windowWidth="22260" windowHeight="14595" activeTab="4" xr2:uid="{30958AD5-725F-4266-B54B-A3AA85CD3CB6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cc">Sheet3!$F$17</definedName>
    <definedName name="cpa">Sheet5!$E$12</definedName>
    <definedName name="DeltaE">Sheet3!$F$10</definedName>
    <definedName name="E_1">Sheet3!$J$16</definedName>
    <definedName name="E_2">Sheet3!$J$17</definedName>
    <definedName name="I">Sheet1!$B$4</definedName>
    <definedName name="L">Sheet3!$F$11</definedName>
    <definedName name="M">Sheet3!$F$14</definedName>
    <definedName name="Ma">Sheet5!$B$17</definedName>
    <definedName name="P">Sheet1!$B$5</definedName>
    <definedName name="PP">Sheet3!$F$12</definedName>
    <definedName name="rho">Sheet5!$B$16</definedName>
    <definedName name="t">Sheet3!$F$13</definedName>
    <definedName name="T_1">Sheet3!$F$16</definedName>
    <definedName name="V">Sheet1!$B$3</definedName>
    <definedName name="VV">Sheet5!$B$15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5" l="1"/>
  <c r="H11" i="5"/>
  <c r="F11" i="5"/>
  <c r="B17" i="5"/>
  <c r="E3" i="4"/>
  <c r="D15" i="4"/>
  <c r="C13" i="4"/>
  <c r="D9" i="4"/>
  <c r="D8" i="4"/>
  <c r="J19" i="3"/>
  <c r="J17" i="3"/>
  <c r="J16" i="3"/>
  <c r="F10" i="3"/>
  <c r="F11" i="3"/>
  <c r="F13" i="3"/>
  <c r="F12" i="3"/>
  <c r="B6" i="1"/>
  <c r="B4" i="1"/>
</calcChain>
</file>

<file path=xl/sharedStrings.xml><?xml version="1.0" encoding="utf-8"?>
<sst xmlns="http://schemas.openxmlformats.org/spreadsheetml/2006/main" count="94" uniqueCount="70">
  <si>
    <t>Energia elettrica</t>
  </si>
  <si>
    <t>Tensione=</t>
  </si>
  <si>
    <t>V</t>
  </si>
  <si>
    <t>Corrente=</t>
  </si>
  <si>
    <t>A</t>
  </si>
  <si>
    <t>Potenza=</t>
  </si>
  <si>
    <t>W</t>
  </si>
  <si>
    <t>LamPadina da 100 W</t>
  </si>
  <si>
    <t>R = V/I =</t>
  </si>
  <si>
    <t>Ohm</t>
  </si>
  <si>
    <t>Primo Principio</t>
  </si>
  <si>
    <t>E2 - E1 = Q - L</t>
  </si>
  <si>
    <t>Lavoro (-)</t>
  </si>
  <si>
    <t>Calore (-)</t>
  </si>
  <si>
    <t>Problema</t>
  </si>
  <si>
    <t>Prendiamo un recipiente termicamente isolato con l’esterno contenente 100 l d’acqua a</t>
  </si>
  <si>
    <t>temperatura iniziale T1 di 20°C. Inseriamo in tale recipiente un albero motore che fa ruotare</t>
  </si>
  <si>
    <t>un’elica grazie ad un motore che produce una potenza P = dL/dt =0.5 CV ; tale motore funziona</t>
  </si>
  <si>
    <t>per un tempo τ=20 min.</t>
  </si>
  <si>
    <t>Calcolare la variazione di energia interna ΔE e la temperatura finale dell’acqua T2.</t>
  </si>
  <si>
    <t>Q = 0 (sistema isolato)</t>
  </si>
  <si>
    <t>DeltaE = L</t>
  </si>
  <si>
    <t>L = P*t =</t>
  </si>
  <si>
    <t xml:space="preserve">P = </t>
  </si>
  <si>
    <t>1 Cv = 735 W</t>
  </si>
  <si>
    <t>t =</t>
  </si>
  <si>
    <t>1 min = 60 s</t>
  </si>
  <si>
    <t>s</t>
  </si>
  <si>
    <t>J</t>
  </si>
  <si>
    <t>Calcolare la nuova temperatura</t>
  </si>
  <si>
    <t>T1 =</t>
  </si>
  <si>
    <t>°C</t>
  </si>
  <si>
    <t>M =</t>
  </si>
  <si>
    <t>kg</t>
  </si>
  <si>
    <t>c =</t>
  </si>
  <si>
    <t>J/kgK</t>
  </si>
  <si>
    <t>E1 = M*c*T1 =</t>
  </si>
  <si>
    <t>E2 = E1 + DeltaE =</t>
  </si>
  <si>
    <t>E2 = M*c*T2 =&gt; T2  = E2/(M*c) =</t>
  </si>
  <si>
    <t>T2 =</t>
  </si>
  <si>
    <t>Pentola sul fuoco</t>
  </si>
  <si>
    <t>T_1 =</t>
  </si>
  <si>
    <t>T_2 =</t>
  </si>
  <si>
    <t>Q = ?</t>
  </si>
  <si>
    <t>Q = E2-E1 = M*c*(T2-T1) =</t>
  </si>
  <si>
    <t>kWh</t>
  </si>
  <si>
    <t>Costo del gas</t>
  </si>
  <si>
    <t>€/m3</t>
  </si>
  <si>
    <t>kWh/m3</t>
  </si>
  <si>
    <t>Potere calorifico</t>
  </si>
  <si>
    <t>€/kWh</t>
  </si>
  <si>
    <t>Costo per far bollire l'acqua</t>
  </si>
  <si>
    <t>Q =</t>
  </si>
  <si>
    <t>1 kWh = 3600000 J</t>
  </si>
  <si>
    <t>€</t>
  </si>
  <si>
    <t>Riscaldamento aria di una stanza</t>
  </si>
  <si>
    <t>calore</t>
  </si>
  <si>
    <t>=?</t>
  </si>
  <si>
    <t>V =</t>
  </si>
  <si>
    <t>m3</t>
  </si>
  <si>
    <t>E2-E1 = Q - L</t>
  </si>
  <si>
    <t>cpa =</t>
  </si>
  <si>
    <t>rho =</t>
  </si>
  <si>
    <t>kg/m3</t>
  </si>
  <si>
    <t xml:space="preserve">kg </t>
  </si>
  <si>
    <t>Ma = rho*V =</t>
  </si>
  <si>
    <t>Q = Ma*cpa*(T2-T1) =</t>
  </si>
  <si>
    <t>Riscaldamento con stufetta elettrica</t>
  </si>
  <si>
    <t>Costo del kWh elettrico =</t>
  </si>
  <si>
    <t>Costo per riscaldare l'aria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</si>
</sst>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65171</xdr:colOff>
      <xdr:row>5</xdr:row>
      <xdr:rowOff>42612</xdr:rowOff>
    </xdr:from>
    <xdr:to>
      <xdr:col>3</xdr:col>
      <xdr:colOff>563980</xdr:colOff>
      <xdr:row>11</xdr:row>
      <xdr:rowOff>137861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71E8136-7E88-5565-0051-236E35482429}"/>
            </a:ext>
          </a:extLst>
        </xdr:cNvPr>
        <xdr:cNvSpPr/>
      </xdr:nvSpPr>
      <xdr:spPr>
        <a:xfrm>
          <a:off x="1358566" y="944980"/>
          <a:ext cx="1145506" cy="117809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551448</xdr:colOff>
      <xdr:row>3</xdr:row>
      <xdr:rowOff>15040</xdr:rowOff>
    </xdr:from>
    <xdr:to>
      <xdr:col>4</xdr:col>
      <xdr:colOff>72691</xdr:colOff>
      <xdr:row>5</xdr:row>
      <xdr:rowOff>40106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61191E6A-03C4-56A2-2D24-6D7077809267}"/>
            </a:ext>
          </a:extLst>
        </xdr:cNvPr>
        <xdr:cNvSpPr/>
      </xdr:nvSpPr>
      <xdr:spPr>
        <a:xfrm>
          <a:off x="1198145" y="556461"/>
          <a:ext cx="1461335" cy="386013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614112</xdr:colOff>
      <xdr:row>7</xdr:row>
      <xdr:rowOff>80210</xdr:rowOff>
    </xdr:from>
    <xdr:to>
      <xdr:col>2</xdr:col>
      <xdr:colOff>32585</xdr:colOff>
      <xdr:row>9</xdr:row>
      <xdr:rowOff>27573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582EAF51-A5A2-FD5B-7DF7-8B2400363752}"/>
            </a:ext>
          </a:extLst>
        </xdr:cNvPr>
        <xdr:cNvSpPr/>
      </xdr:nvSpPr>
      <xdr:spPr>
        <a:xfrm rot="10800000">
          <a:off x="614112" y="1343526"/>
          <a:ext cx="711868" cy="308310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611605</xdr:colOff>
      <xdr:row>7</xdr:row>
      <xdr:rowOff>70184</xdr:rowOff>
    </xdr:from>
    <xdr:to>
      <xdr:col>5</xdr:col>
      <xdr:colOff>30078</xdr:colOff>
      <xdr:row>9</xdr:row>
      <xdr:rowOff>17547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E091BB43-8DF7-48CA-9881-261F5A4D088F}"/>
            </a:ext>
          </a:extLst>
        </xdr:cNvPr>
        <xdr:cNvSpPr/>
      </xdr:nvSpPr>
      <xdr:spPr>
        <a:xfrm rot="10800000">
          <a:off x="2551697" y="1333500"/>
          <a:ext cx="711868" cy="308310"/>
        </a:xfrm>
        <a:prstGeom prst="rightArrow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393533</xdr:colOff>
      <xdr:row>7</xdr:row>
      <xdr:rowOff>110288</xdr:rowOff>
    </xdr:from>
    <xdr:to>
      <xdr:col>3</xdr:col>
      <xdr:colOff>230606</xdr:colOff>
      <xdr:row>9</xdr:row>
      <xdr:rowOff>27572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3A186FE-7902-4D5F-DE1B-9881A4B77609}"/>
            </a:ext>
          </a:extLst>
        </xdr:cNvPr>
        <xdr:cNvSpPr txBox="1"/>
      </xdr:nvSpPr>
      <xdr:spPr>
        <a:xfrm>
          <a:off x="1686928" y="1373604"/>
          <a:ext cx="483770" cy="278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20 °C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7</xdr:row>
      <xdr:rowOff>53229</xdr:rowOff>
    </xdr:from>
    <xdr:to>
      <xdr:col>3</xdr:col>
      <xdr:colOff>215131</xdr:colOff>
      <xdr:row>18</xdr:row>
      <xdr:rowOff>84044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3CE51D-05A4-ED74-9A3D-3A092BEC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27898"/>
          <a:ext cx="2061300" cy="2033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466725</xdr:colOff>
      <xdr:row>7</xdr:row>
      <xdr:rowOff>95250</xdr:rowOff>
    </xdr:to>
    <xdr:pic>
      <xdr:nvPicPr>
        <xdr:cNvPr id="2" name="Picture 1" descr="Image result for pentola sul fuoco">
          <a:extLst>
            <a:ext uri="{FF2B5EF4-FFF2-40B4-BE49-F238E27FC236}">
              <a16:creationId xmlns:a16="http://schemas.microsoft.com/office/drawing/2014/main" id="{88FAE8DB-218E-EAAB-5365-BD913026C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80975"/>
          <a:ext cx="176212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280736</xdr:colOff>
      <xdr:row>3</xdr:row>
      <xdr:rowOff>147888</xdr:rowOff>
    </xdr:from>
    <xdr:to>
      <xdr:col>2</xdr:col>
      <xdr:colOff>132847</xdr:colOff>
      <xdr:row>10</xdr:row>
      <xdr:rowOff>62664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818C823-B9FD-4DEF-B2E8-4C7CC6E760EC}"/>
            </a:ext>
          </a:extLst>
        </xdr:cNvPr>
        <xdr:cNvSpPr/>
      </xdr:nvSpPr>
      <xdr:spPr>
        <a:xfrm>
          <a:off x="280736" y="689309"/>
          <a:ext cx="1145506" cy="117809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120315</xdr:colOff>
      <xdr:row>1</xdr:row>
      <xdr:rowOff>120316</xdr:rowOff>
    </xdr:from>
    <xdr:to>
      <xdr:col>2</xdr:col>
      <xdr:colOff>288255</xdr:colOff>
      <xdr:row>3</xdr:row>
      <xdr:rowOff>145382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D20C1C1A-8848-4B55-BD8A-853BFDE7A85B}"/>
            </a:ext>
          </a:extLst>
        </xdr:cNvPr>
        <xdr:cNvSpPr/>
      </xdr:nvSpPr>
      <xdr:spPr>
        <a:xfrm>
          <a:off x="120315" y="300790"/>
          <a:ext cx="1461335" cy="386013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609098</xdr:colOff>
      <xdr:row>6</xdr:row>
      <xdr:rowOff>35091</xdr:rowOff>
    </xdr:from>
    <xdr:to>
      <xdr:col>1</xdr:col>
      <xdr:colOff>446171</xdr:colOff>
      <xdr:row>7</xdr:row>
      <xdr:rowOff>132848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AA201E2-E7B7-4C95-97FA-4E2E34AA850F}"/>
            </a:ext>
          </a:extLst>
        </xdr:cNvPr>
        <xdr:cNvSpPr txBox="1"/>
      </xdr:nvSpPr>
      <xdr:spPr>
        <a:xfrm>
          <a:off x="609098" y="1117933"/>
          <a:ext cx="483770" cy="278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0 °C</a:t>
          </a:r>
        </a:p>
      </xdr:txBody>
    </xdr:sp>
    <xdr:clientData/>
  </xdr:twoCellAnchor>
  <xdr:twoCellAnchor>
    <xdr:from>
      <xdr:col>2</xdr:col>
      <xdr:colOff>162927</xdr:colOff>
      <xdr:row>5</xdr:row>
      <xdr:rowOff>72691</xdr:rowOff>
    </xdr:from>
    <xdr:to>
      <xdr:col>3</xdr:col>
      <xdr:colOff>228098</xdr:colOff>
      <xdr:row>7</xdr:row>
      <xdr:rowOff>20053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707EE61C-4909-4665-9334-D1B77B5D2F75}"/>
            </a:ext>
          </a:extLst>
        </xdr:cNvPr>
        <xdr:cNvSpPr/>
      </xdr:nvSpPr>
      <xdr:spPr>
        <a:xfrm rot="10800000">
          <a:off x="1456322" y="975059"/>
          <a:ext cx="711868" cy="308310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A7F39-314F-431A-85A3-7D2657321FFD}">
  <dimension ref="A1:C6"/>
  <sheetViews>
    <sheetView zoomScale="170" zoomScaleNormal="170" workbookViewId="0">
      <selection activeCell="B3" sqref="B3"/>
    </sheetView>
  </sheetViews>
  <sheetFormatPr defaultRowHeight="14.25" x14ac:dyDescent="0.45"/>
  <sheetData>
    <row r="1" spans="1:3" x14ac:dyDescent="0.45">
      <c r="A1" t="s">
        <v>0</v>
      </c>
      <c r="C1" t="s">
        <v>7</v>
      </c>
    </row>
    <row r="3" spans="1:3" x14ac:dyDescent="0.45">
      <c r="A3" t="s">
        <v>1</v>
      </c>
      <c r="B3">
        <v>240</v>
      </c>
      <c r="C3" t="s">
        <v>2</v>
      </c>
    </row>
    <row r="4" spans="1:3" x14ac:dyDescent="0.45">
      <c r="A4" t="s">
        <v>3</v>
      </c>
      <c r="B4">
        <f>P/V</f>
        <v>0.41666666666666669</v>
      </c>
      <c r="C4" t="s">
        <v>4</v>
      </c>
    </row>
    <row r="5" spans="1:3" x14ac:dyDescent="0.45">
      <c r="A5" t="s">
        <v>5</v>
      </c>
      <c r="B5">
        <v>100</v>
      </c>
      <c r="C5" t="s">
        <v>6</v>
      </c>
    </row>
    <row r="6" spans="1:3" x14ac:dyDescent="0.45">
      <c r="A6" t="s">
        <v>8</v>
      </c>
      <c r="B6">
        <f>V/I</f>
        <v>576</v>
      </c>
      <c r="C6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18B39-79E9-44C1-8023-9CD4515C6447}">
  <dimension ref="A1:E14"/>
  <sheetViews>
    <sheetView zoomScale="190" zoomScaleNormal="190" workbookViewId="0">
      <selection activeCell="C14" sqref="C14"/>
    </sheetView>
  </sheetViews>
  <sheetFormatPr defaultRowHeight="14.25" x14ac:dyDescent="0.45"/>
  <sheetData>
    <row r="1" spans="1:5" x14ac:dyDescent="0.45">
      <c r="A1" t="s">
        <v>10</v>
      </c>
    </row>
    <row r="10" spans="1:5" x14ac:dyDescent="0.45">
      <c r="B10" t="s">
        <v>13</v>
      </c>
      <c r="E10" t="s">
        <v>12</v>
      </c>
    </row>
    <row r="14" spans="1:5" x14ac:dyDescent="0.45">
      <c r="C14" t="s">
        <v>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88B95-D6C1-4063-9586-B49A74682252}">
  <dimension ref="A1:K19"/>
  <sheetViews>
    <sheetView zoomScale="170" zoomScaleNormal="170" workbookViewId="0">
      <selection activeCell="G19" sqref="G19"/>
    </sheetView>
  </sheetViews>
  <sheetFormatPr defaultRowHeight="14.25" x14ac:dyDescent="0.45"/>
  <sheetData>
    <row r="1" spans="1:11" x14ac:dyDescent="0.45">
      <c r="A1" s="1" t="s">
        <v>14</v>
      </c>
    </row>
    <row r="3" spans="1:11" x14ac:dyDescent="0.45">
      <c r="A3" t="s">
        <v>15</v>
      </c>
    </row>
    <row r="4" spans="1:11" x14ac:dyDescent="0.45">
      <c r="A4" t="s">
        <v>16</v>
      </c>
    </row>
    <row r="5" spans="1:11" x14ac:dyDescent="0.45">
      <c r="A5" t="s">
        <v>17</v>
      </c>
    </row>
    <row r="6" spans="1:11" x14ac:dyDescent="0.45">
      <c r="A6" t="s">
        <v>18</v>
      </c>
    </row>
    <row r="7" spans="1:11" x14ac:dyDescent="0.45">
      <c r="A7" t="s">
        <v>19</v>
      </c>
    </row>
    <row r="9" spans="1:11" x14ac:dyDescent="0.45">
      <c r="E9" t="s">
        <v>11</v>
      </c>
      <c r="G9" t="s">
        <v>20</v>
      </c>
    </row>
    <row r="10" spans="1:11" x14ac:dyDescent="0.45">
      <c r="E10" t="s">
        <v>21</v>
      </c>
      <c r="F10">
        <f>L</f>
        <v>441000</v>
      </c>
      <c r="G10" t="s">
        <v>28</v>
      </c>
    </row>
    <row r="11" spans="1:11" x14ac:dyDescent="0.45">
      <c r="E11" t="s">
        <v>22</v>
      </c>
      <c r="F11">
        <f>PP*t</f>
        <v>441000</v>
      </c>
      <c r="G11" t="s">
        <v>28</v>
      </c>
    </row>
    <row r="12" spans="1:11" x14ac:dyDescent="0.45">
      <c r="E12" t="s">
        <v>23</v>
      </c>
      <c r="F12">
        <f>0.5*735</f>
        <v>367.5</v>
      </c>
      <c r="G12" t="s">
        <v>6</v>
      </c>
      <c r="H12" t="s">
        <v>24</v>
      </c>
    </row>
    <row r="13" spans="1:11" x14ac:dyDescent="0.45">
      <c r="E13" t="s">
        <v>25</v>
      </c>
      <c r="F13">
        <f>20*60</f>
        <v>1200</v>
      </c>
      <c r="G13" t="s">
        <v>27</v>
      </c>
      <c r="H13" t="s">
        <v>26</v>
      </c>
    </row>
    <row r="14" spans="1:11" x14ac:dyDescent="0.45">
      <c r="E14" t="s">
        <v>32</v>
      </c>
      <c r="F14">
        <v>100</v>
      </c>
      <c r="G14" t="s">
        <v>33</v>
      </c>
    </row>
    <row r="15" spans="1:11" x14ac:dyDescent="0.45">
      <c r="E15" t="s">
        <v>29</v>
      </c>
    </row>
    <row r="16" spans="1:11" x14ac:dyDescent="0.45">
      <c r="E16" t="s">
        <v>30</v>
      </c>
      <c r="F16" s="2">
        <v>20</v>
      </c>
      <c r="G16" s="2" t="s">
        <v>31</v>
      </c>
      <c r="H16" t="s">
        <v>36</v>
      </c>
      <c r="J16">
        <f>M*cc*T_1</f>
        <v>8374000</v>
      </c>
      <c r="K16" t="s">
        <v>28</v>
      </c>
    </row>
    <row r="17" spans="5:11" x14ac:dyDescent="0.45">
      <c r="E17" t="s">
        <v>34</v>
      </c>
      <c r="F17">
        <v>4187</v>
      </c>
      <c r="G17" t="s">
        <v>35</v>
      </c>
      <c r="H17" t="s">
        <v>37</v>
      </c>
      <c r="J17">
        <f>E_1+DeltaE</f>
        <v>8815000</v>
      </c>
      <c r="K17" t="s">
        <v>28</v>
      </c>
    </row>
    <row r="18" spans="5:11" x14ac:dyDescent="0.45">
      <c r="H18" t="s">
        <v>38</v>
      </c>
    </row>
    <row r="19" spans="5:11" x14ac:dyDescent="0.45">
      <c r="H19" t="s">
        <v>39</v>
      </c>
      <c r="J19" s="2">
        <f>E_2/(M*cc)</f>
        <v>21.053260090757107</v>
      </c>
      <c r="K19" s="2" t="s">
        <v>31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29EE7-0CA6-411E-A644-9AFE1E81C79C}">
  <dimension ref="A1:F15"/>
  <sheetViews>
    <sheetView zoomScale="160" zoomScaleNormal="160" workbookViewId="0">
      <selection activeCell="A14" sqref="A14"/>
    </sheetView>
  </sheetViews>
  <sheetFormatPr defaultRowHeight="14.25" x14ac:dyDescent="0.45"/>
  <sheetData>
    <row r="1" spans="1:6" x14ac:dyDescent="0.45">
      <c r="A1" t="s">
        <v>40</v>
      </c>
    </row>
    <row r="3" spans="1:6" x14ac:dyDescent="0.45">
      <c r="A3" t="s">
        <v>32</v>
      </c>
      <c r="B3">
        <v>3</v>
      </c>
      <c r="C3" t="s">
        <v>33</v>
      </c>
      <c r="D3" t="s">
        <v>34</v>
      </c>
      <c r="E3">
        <f>cc</f>
        <v>4187</v>
      </c>
      <c r="F3" t="s">
        <v>35</v>
      </c>
    </row>
    <row r="4" spans="1:6" x14ac:dyDescent="0.45">
      <c r="A4" t="s">
        <v>41</v>
      </c>
      <c r="B4">
        <v>20</v>
      </c>
      <c r="C4" t="s">
        <v>31</v>
      </c>
      <c r="D4" t="s">
        <v>53</v>
      </c>
    </row>
    <row r="5" spans="1:6" x14ac:dyDescent="0.45">
      <c r="A5" t="s">
        <v>42</v>
      </c>
      <c r="B5">
        <v>100</v>
      </c>
      <c r="C5" t="s">
        <v>31</v>
      </c>
    </row>
    <row r="6" spans="1:6" x14ac:dyDescent="0.45">
      <c r="A6" t="s">
        <v>43</v>
      </c>
    </row>
    <row r="7" spans="1:6" x14ac:dyDescent="0.45">
      <c r="A7" t="s">
        <v>11</v>
      </c>
    </row>
    <row r="8" spans="1:6" x14ac:dyDescent="0.45">
      <c r="A8" t="s">
        <v>44</v>
      </c>
      <c r="D8">
        <f>B3*cc*(B5-B4)</f>
        <v>1004880</v>
      </c>
      <c r="E8" t="s">
        <v>28</v>
      </c>
    </row>
    <row r="9" spans="1:6" x14ac:dyDescent="0.45">
      <c r="C9" t="s">
        <v>52</v>
      </c>
      <c r="D9">
        <f>D8/3600000</f>
        <v>0.27913333333333334</v>
      </c>
      <c r="E9" t="s">
        <v>45</v>
      </c>
    </row>
    <row r="11" spans="1:6" x14ac:dyDescent="0.45">
      <c r="A11" t="s">
        <v>46</v>
      </c>
      <c r="C11">
        <v>1.0900000000000001</v>
      </c>
      <c r="D11" t="s">
        <v>47</v>
      </c>
    </row>
    <row r="12" spans="1:6" x14ac:dyDescent="0.45">
      <c r="A12" t="s">
        <v>49</v>
      </c>
      <c r="C12">
        <v>10.69</v>
      </c>
      <c r="D12" t="s">
        <v>48</v>
      </c>
    </row>
    <row r="13" spans="1:6" x14ac:dyDescent="0.45">
      <c r="A13" t="s">
        <v>46</v>
      </c>
      <c r="C13">
        <f>C11/C12</f>
        <v>0.10196445275958842</v>
      </c>
      <c r="D13" t="s">
        <v>50</v>
      </c>
    </row>
    <row r="15" spans="1:6" x14ac:dyDescent="0.45">
      <c r="A15" t="s">
        <v>51</v>
      </c>
      <c r="D15">
        <f>D9*C13</f>
        <v>2.8461677580293113E-2</v>
      </c>
      <c r="E15" t="s">
        <v>54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FD4B1-6F58-4D1F-914A-63549080DD12}">
  <dimension ref="A1:I17"/>
  <sheetViews>
    <sheetView tabSelected="1" zoomScale="190" zoomScaleNormal="190" workbookViewId="0">
      <selection activeCell="G16" sqref="G16"/>
    </sheetView>
  </sheetViews>
  <sheetFormatPr defaultRowHeight="14.25" x14ac:dyDescent="0.45"/>
  <cols>
    <col min="1" max="1" width="11.06640625" customWidth="1"/>
  </cols>
  <sheetData>
    <row r="1" spans="1:9" x14ac:dyDescent="0.45">
      <c r="A1" t="s">
        <v>55</v>
      </c>
    </row>
    <row r="8" spans="1:9" x14ac:dyDescent="0.45">
      <c r="C8" s="3" t="s">
        <v>56</v>
      </c>
      <c r="D8" s="4" t="s">
        <v>57</v>
      </c>
    </row>
    <row r="10" spans="1:9" x14ac:dyDescent="0.45">
      <c r="D10" t="s">
        <v>60</v>
      </c>
    </row>
    <row r="11" spans="1:9" x14ac:dyDescent="0.45">
      <c r="D11" t="s">
        <v>66</v>
      </c>
      <c r="F11">
        <f>Ma*cpa*(B14-B13)</f>
        <v>2400000</v>
      </c>
      <c r="G11" t="s">
        <v>28</v>
      </c>
      <c r="H11">
        <f>F11/3600000</f>
        <v>0.66666666666666663</v>
      </c>
      <c r="I11" t="s">
        <v>45</v>
      </c>
    </row>
    <row r="12" spans="1:9" x14ac:dyDescent="0.45">
      <c r="D12" t="s">
        <v>61</v>
      </c>
      <c r="E12">
        <v>1000</v>
      </c>
      <c r="F12" t="s">
        <v>35</v>
      </c>
    </row>
    <row r="13" spans="1:9" x14ac:dyDescent="0.45">
      <c r="A13" t="s">
        <v>30</v>
      </c>
      <c r="B13">
        <v>0</v>
      </c>
      <c r="C13" t="s">
        <v>31</v>
      </c>
    </row>
    <row r="14" spans="1:9" x14ac:dyDescent="0.45">
      <c r="A14" t="s">
        <v>39</v>
      </c>
      <c r="B14">
        <v>20</v>
      </c>
      <c r="C14" t="s">
        <v>31</v>
      </c>
      <c r="D14" t="s">
        <v>67</v>
      </c>
    </row>
    <row r="15" spans="1:9" x14ac:dyDescent="0.45">
      <c r="A15" t="s">
        <v>58</v>
      </c>
      <c r="B15">
        <v>100</v>
      </c>
      <c r="C15" t="s">
        <v>59</v>
      </c>
      <c r="D15" t="s">
        <v>68</v>
      </c>
      <c r="G15">
        <v>0.35485</v>
      </c>
      <c r="H15" t="s">
        <v>50</v>
      </c>
    </row>
    <row r="16" spans="1:9" x14ac:dyDescent="0.45">
      <c r="A16" t="s">
        <v>62</v>
      </c>
      <c r="B16">
        <v>1.2</v>
      </c>
      <c r="C16" t="s">
        <v>63</v>
      </c>
      <c r="D16" t="s">
        <v>69</v>
      </c>
      <c r="G16">
        <f>H11*G15</f>
        <v>0.23656666666666665</v>
      </c>
      <c r="H16" t="s">
        <v>54</v>
      </c>
    </row>
    <row r="17" spans="1:3" x14ac:dyDescent="0.45">
      <c r="A17" t="s">
        <v>65</v>
      </c>
      <c r="B17">
        <f>rho*VV</f>
        <v>120</v>
      </c>
      <c r="C17" t="s">
        <v>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Sheet1</vt:lpstr>
      <vt:lpstr>Sheet2</vt:lpstr>
      <vt:lpstr>Sheet3</vt:lpstr>
      <vt:lpstr>Sheet4</vt:lpstr>
      <vt:lpstr>Sheet5</vt:lpstr>
      <vt:lpstr>cc</vt:lpstr>
      <vt:lpstr>cpa</vt:lpstr>
      <vt:lpstr>DeltaE</vt:lpstr>
      <vt:lpstr>E_1</vt:lpstr>
      <vt:lpstr>E_2</vt:lpstr>
      <vt:lpstr>I</vt:lpstr>
      <vt:lpstr>L</vt:lpstr>
      <vt:lpstr>M</vt:lpstr>
      <vt:lpstr>Ma</vt:lpstr>
      <vt:lpstr>P</vt:lpstr>
      <vt:lpstr>PP</vt:lpstr>
      <vt:lpstr>rho</vt:lpstr>
      <vt:lpstr>t</vt:lpstr>
      <vt:lpstr>T_1</vt:lpstr>
      <vt:lpstr>V</vt:lpstr>
      <vt:lpstr>VV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2022-09-28T10:13:21Z</dcterms:created>
  <dcterms:modified xsi:type="dcterms:W3CDTF">2022-09-28T11:33:23Z</dcterms:modified>
</cp:coreProperties>
</file>