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11412" windowHeight="7992" activeTab="0"/>
  </bookViews>
  <sheets>
    <sheet name="Campo Cilindrico" sheetId="1" r:id="rId1"/>
    <sheet name="Schermatura" sheetId="2" r:id="rId2"/>
    <sheet name="Sheet3" sheetId="3" r:id="rId3"/>
  </sheets>
  <definedNames>
    <definedName name="d">'Campo Cilindrico'!$K$2</definedName>
    <definedName name="Delta">'Schermatura'!$F$12</definedName>
    <definedName name="Hbar">'Schermatura'!$O$1</definedName>
    <definedName name="Lwl">'Campo Cilindrico'!$E$3</definedName>
    <definedName name="Lwp">'Campo Cilindrico'!$E$4</definedName>
    <definedName name="Nlg">'Campo Cilindrico'!$B$3</definedName>
    <definedName name="Nln">'Campo Cilindrico'!$B$5</definedName>
    <definedName name="Npg">'Campo Cilindrico'!$B$4</definedName>
    <definedName name="Npn">'Campo Cilindrico'!$B$6</definedName>
    <definedName name="Vlg">'Campo Cilindrico'!$B$7</definedName>
    <definedName name="Vln">'Campo Cilindrico'!$B$9</definedName>
    <definedName name="Vpg">'Campo Cilindrico'!$B$8</definedName>
    <definedName name="Vpn">'Campo Cilindrico'!$B$11</definedName>
  </definedNames>
  <calcPr fullCalcOnLoad="1"/>
</workbook>
</file>

<file path=xl/sharedStrings.xml><?xml version="1.0" encoding="utf-8"?>
<sst xmlns="http://schemas.openxmlformats.org/spreadsheetml/2006/main" count="85" uniqueCount="60">
  <si>
    <t>Calcolo rumore stradale</t>
  </si>
  <si>
    <t>Nl,g =</t>
  </si>
  <si>
    <t>Np,g =</t>
  </si>
  <si>
    <t>Nl,n =</t>
  </si>
  <si>
    <t>Np,n =</t>
  </si>
  <si>
    <t>Lw,l =</t>
  </si>
  <si>
    <t>Lw,p =</t>
  </si>
  <si>
    <t>Lw',l,g =</t>
  </si>
  <si>
    <t>Vl,g =</t>
  </si>
  <si>
    <t>km/h</t>
  </si>
  <si>
    <t>Vp,g =</t>
  </si>
  <si>
    <t>Vl,n =</t>
  </si>
  <si>
    <t>Vp,n =</t>
  </si>
  <si>
    <t>dB(A)</t>
  </si>
  <si>
    <t>Lw',p,g =</t>
  </si>
  <si>
    <t>Lw',l,n =</t>
  </si>
  <si>
    <t>Lw',p,n =</t>
  </si>
  <si>
    <t>d =</t>
  </si>
  <si>
    <t>m</t>
  </si>
  <si>
    <t>Lp,50m,l,g =</t>
  </si>
  <si>
    <t>Lp,50m,p,g =</t>
  </si>
  <si>
    <t>Lp,50m,l,n =</t>
  </si>
  <si>
    <t>Lp,50m,p,n =</t>
  </si>
  <si>
    <t>Lp,50m,g =</t>
  </si>
  <si>
    <t>Lp,50m,n =</t>
  </si>
  <si>
    <t>Limiti di Legge</t>
  </si>
  <si>
    <t>Classe I</t>
  </si>
  <si>
    <t>Classe II</t>
  </si>
  <si>
    <t>Classe III</t>
  </si>
  <si>
    <t>Classe IV</t>
  </si>
  <si>
    <t>Classe V</t>
  </si>
  <si>
    <t>Classe VI</t>
  </si>
  <si>
    <t>Prev. Industriale</t>
  </si>
  <si>
    <t>Escl. Industriale</t>
  </si>
  <si>
    <t>Scuole, Asili, Ospedali</t>
  </si>
  <si>
    <t>Escl. Residenziali</t>
  </si>
  <si>
    <t>Zone Miste</t>
  </si>
  <si>
    <t>Intensa attività umana</t>
  </si>
  <si>
    <t>Leq,g,max</t>
  </si>
  <si>
    <t>Leq,n,max</t>
  </si>
  <si>
    <t>d' =</t>
  </si>
  <si>
    <t>Spettro tipico del rumore stradale</t>
  </si>
  <si>
    <t>f (Hz)</t>
  </si>
  <si>
    <t>L (dB)</t>
  </si>
  <si>
    <t>SR =</t>
  </si>
  <si>
    <t>SC =</t>
  </si>
  <si>
    <t>CR =</t>
  </si>
  <si>
    <t>Delta =</t>
  </si>
  <si>
    <t>LIN</t>
  </si>
  <si>
    <t>A</t>
  </si>
  <si>
    <t>AW (dB)</t>
  </si>
  <si>
    <t>L (dB(A))</t>
  </si>
  <si>
    <t>Livelli a 50 m</t>
  </si>
  <si>
    <t>A distanza pari a</t>
  </si>
  <si>
    <t>Calcolo attenuazione barriera</t>
  </si>
  <si>
    <t>N. di Fresnel</t>
  </si>
  <si>
    <t>Attenuazione Delta L</t>
  </si>
  <si>
    <t>Livelli attenuati a 50m</t>
  </si>
  <si>
    <t>L(dB)</t>
  </si>
  <si>
    <t>Hbar =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</si>
</sst>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zoomScale="200" zoomScaleNormal="200" workbookViewId="0" topLeftCell="I7">
      <selection activeCell="L10" sqref="L10"/>
    </sheetView>
  </sheetViews>
  <sheetFormatPr defaultColWidth="9.140625" defaultRowHeight="12.75"/>
  <cols>
    <col min="10" max="10" width="12.8515625" style="0" customWidth="1"/>
  </cols>
  <sheetData>
    <row r="1" ht="12.75">
      <c r="A1" t="s">
        <v>0</v>
      </c>
    </row>
    <row r="2" spans="10:12" ht="12.75">
      <c r="J2" t="s">
        <v>17</v>
      </c>
      <c r="K2">
        <v>50</v>
      </c>
      <c r="L2" t="s">
        <v>18</v>
      </c>
    </row>
    <row r="3" spans="1:12" ht="12.75">
      <c r="A3" t="s">
        <v>1</v>
      </c>
      <c r="B3">
        <v>22000</v>
      </c>
      <c r="D3" t="s">
        <v>5</v>
      </c>
      <c r="E3">
        <f>90</f>
        <v>90</v>
      </c>
      <c r="F3" t="s">
        <v>13</v>
      </c>
      <c r="G3" t="s">
        <v>7</v>
      </c>
      <c r="H3">
        <f>Lwl+10*LOG10(Nlg/(Vlg*1000*16))</f>
        <v>73.25389341523426</v>
      </c>
      <c r="I3" t="s">
        <v>13</v>
      </c>
      <c r="J3" t="s">
        <v>19</v>
      </c>
      <c r="K3">
        <f>H3-6-10*LOG(d)</f>
        <v>50.26419337187407</v>
      </c>
      <c r="L3" t="s">
        <v>13</v>
      </c>
    </row>
    <row r="4" spans="1:12" ht="12.75">
      <c r="A4" t="s">
        <v>2</v>
      </c>
      <c r="B4">
        <v>1800</v>
      </c>
      <c r="D4" t="s">
        <v>6</v>
      </c>
      <c r="E4">
        <v>100</v>
      </c>
      <c r="F4" t="s">
        <v>13</v>
      </c>
      <c r="G4" t="s">
        <v>14</v>
      </c>
      <c r="H4">
        <f>Lwp+10*LOG10(Npg/(Vpg*1000*16))</f>
        <v>73.97940008672037</v>
      </c>
      <c r="I4" t="s">
        <v>13</v>
      </c>
      <c r="J4" t="s">
        <v>20</v>
      </c>
      <c r="K4">
        <f>H4-6-10*LOG(d)</f>
        <v>50.98970004336019</v>
      </c>
      <c r="L4" t="s">
        <v>13</v>
      </c>
    </row>
    <row r="5" spans="1:12" ht="12.75">
      <c r="A5" t="s">
        <v>3</v>
      </c>
      <c r="B5">
        <v>1800</v>
      </c>
      <c r="G5" t="s">
        <v>15</v>
      </c>
      <c r="H5">
        <f>Lwl+10*LOG10(Nln/(Vln*1000*8))</f>
        <v>64.77121254719663</v>
      </c>
      <c r="I5" t="s">
        <v>13</v>
      </c>
      <c r="J5" t="s">
        <v>21</v>
      </c>
      <c r="K5">
        <f>H5-6-10*LOG(d)</f>
        <v>41.78151250383644</v>
      </c>
      <c r="L5" t="s">
        <v>13</v>
      </c>
    </row>
    <row r="6" spans="1:12" ht="12.75">
      <c r="A6" t="s">
        <v>4</v>
      </c>
      <c r="B6">
        <v>300</v>
      </c>
      <c r="G6" t="s">
        <v>16</v>
      </c>
      <c r="H6">
        <f>Lwp+10*LOG10(Npn/(Vpn*1000*8))</f>
        <v>68.750612633917</v>
      </c>
      <c r="I6" t="s">
        <v>13</v>
      </c>
      <c r="J6" t="s">
        <v>22</v>
      </c>
      <c r="K6">
        <f>H6-6-10*LOG(d)</f>
        <v>45.76091259055681</v>
      </c>
      <c r="L6" t="s">
        <v>13</v>
      </c>
    </row>
    <row r="7" spans="1:3" ht="12.75">
      <c r="A7" t="s">
        <v>8</v>
      </c>
      <c r="B7">
        <v>65</v>
      </c>
      <c r="C7" t="s">
        <v>9</v>
      </c>
    </row>
    <row r="8" spans="1:12" ht="12.75">
      <c r="A8" t="s">
        <v>10</v>
      </c>
      <c r="B8">
        <v>45</v>
      </c>
      <c r="C8" t="s">
        <v>9</v>
      </c>
      <c r="J8" t="s">
        <v>23</v>
      </c>
      <c r="K8">
        <f>10*LOG10(10^(K3/10)+10^(K4/10))</f>
        <v>53.65237893740789</v>
      </c>
      <c r="L8" t="s">
        <v>13</v>
      </c>
    </row>
    <row r="9" spans="1:12" ht="12.75">
      <c r="A9" t="s">
        <v>11</v>
      </c>
      <c r="B9">
        <v>75</v>
      </c>
      <c r="C9" t="s">
        <v>9</v>
      </c>
      <c r="J9" t="s">
        <v>24</v>
      </c>
      <c r="K9">
        <f>10*LOG10(10^(K5/10)+10^(K6/10))</f>
        <v>47.222192947339195</v>
      </c>
      <c r="L9" t="s">
        <v>13</v>
      </c>
    </row>
    <row r="10" spans="4:12" ht="12.75">
      <c r="D10" t="s">
        <v>25</v>
      </c>
      <c r="H10" t="s">
        <v>38</v>
      </c>
      <c r="I10" t="s">
        <v>39</v>
      </c>
      <c r="J10" t="s">
        <v>40</v>
      </c>
      <c r="K10">
        <f>d*10^((K8-H11)/10)</f>
        <v>115.933219915827</v>
      </c>
      <c r="L10" t="s">
        <v>18</v>
      </c>
    </row>
    <row r="11" spans="1:9" ht="12.75">
      <c r="A11" t="s">
        <v>12</v>
      </c>
      <c r="B11">
        <v>50</v>
      </c>
      <c r="C11" t="s">
        <v>9</v>
      </c>
      <c r="D11" t="s">
        <v>26</v>
      </c>
      <c r="E11" t="s">
        <v>34</v>
      </c>
      <c r="H11">
        <v>50</v>
      </c>
      <c r="I11">
        <v>40</v>
      </c>
    </row>
    <row r="12" spans="4:9" ht="12.75">
      <c r="D12" t="s">
        <v>27</v>
      </c>
      <c r="E12" t="s">
        <v>35</v>
      </c>
      <c r="H12">
        <v>55</v>
      </c>
      <c r="I12">
        <v>45</v>
      </c>
    </row>
    <row r="13" spans="4:9" ht="12.75">
      <c r="D13" t="s">
        <v>28</v>
      </c>
      <c r="E13" t="s">
        <v>36</v>
      </c>
      <c r="H13">
        <v>60</v>
      </c>
      <c r="I13">
        <v>50</v>
      </c>
    </row>
    <row r="14" spans="4:9" ht="12.75">
      <c r="D14" t="s">
        <v>29</v>
      </c>
      <c r="E14" t="s">
        <v>37</v>
      </c>
      <c r="H14">
        <v>65</v>
      </c>
      <c r="I14">
        <v>55</v>
      </c>
    </row>
    <row r="15" spans="4:9" ht="12.75">
      <c r="D15" t="s">
        <v>30</v>
      </c>
      <c r="E15" t="s">
        <v>32</v>
      </c>
      <c r="H15">
        <v>70</v>
      </c>
      <c r="I15">
        <v>60</v>
      </c>
    </row>
    <row r="16" spans="4:9" ht="12.75">
      <c r="D16" t="s">
        <v>31</v>
      </c>
      <c r="E16" t="s">
        <v>33</v>
      </c>
      <c r="H16">
        <v>70</v>
      </c>
      <c r="I16">
        <v>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6"/>
  <sheetViews>
    <sheetView zoomScale="150" zoomScaleNormal="150" workbookViewId="0" topLeftCell="A3">
      <selection activeCell="A17" sqref="A17"/>
    </sheetView>
  </sheetViews>
  <sheetFormatPr defaultColWidth="9.140625" defaultRowHeight="12.75"/>
  <sheetData>
    <row r="1" spans="14:16" ht="12.75">
      <c r="N1" t="s">
        <v>59</v>
      </c>
      <c r="O1">
        <v>2.5</v>
      </c>
      <c r="P1" t="s">
        <v>18</v>
      </c>
    </row>
    <row r="2" spans="1:12" ht="12.75">
      <c r="A2" t="s">
        <v>41</v>
      </c>
      <c r="G2" t="s">
        <v>53</v>
      </c>
      <c r="K2" t="s">
        <v>40</v>
      </c>
      <c r="L2">
        <f>50*10^((53.65-55.15)/10)</f>
        <v>35.3972892192069</v>
      </c>
    </row>
    <row r="4" spans="1:16" ht="12.75">
      <c r="A4" t="s">
        <v>42</v>
      </c>
      <c r="B4">
        <v>31.5</v>
      </c>
      <c r="C4">
        <v>63</v>
      </c>
      <c r="D4">
        <v>125</v>
      </c>
      <c r="E4">
        <v>250</v>
      </c>
      <c r="F4">
        <v>500</v>
      </c>
      <c r="G4">
        <v>1000</v>
      </c>
      <c r="H4">
        <v>2000</v>
      </c>
      <c r="I4">
        <v>4000</v>
      </c>
      <c r="J4">
        <v>8000</v>
      </c>
      <c r="K4" t="s">
        <v>48</v>
      </c>
      <c r="L4" t="s">
        <v>49</v>
      </c>
      <c r="N4" t="s">
        <v>44</v>
      </c>
      <c r="O4">
        <f>SQRT(50^2+3^2)</f>
        <v>50.08991914547278</v>
      </c>
      <c r="P4" t="s">
        <v>18</v>
      </c>
    </row>
    <row r="5" spans="1:16" ht="12.75">
      <c r="A5" t="s">
        <v>43</v>
      </c>
      <c r="C5">
        <v>46</v>
      </c>
      <c r="D5">
        <v>51</v>
      </c>
      <c r="E5">
        <v>54</v>
      </c>
      <c r="F5">
        <v>52</v>
      </c>
      <c r="G5">
        <v>50</v>
      </c>
      <c r="H5">
        <v>47</v>
      </c>
      <c r="I5">
        <v>45</v>
      </c>
      <c r="J5">
        <v>40</v>
      </c>
      <c r="K5">
        <f>dbsum(C5:J5)</f>
        <v>58.848648458452644</v>
      </c>
      <c r="L5">
        <f>dbsumaw(B5:J5)</f>
        <v>55.15025307400301</v>
      </c>
      <c r="N5" t="s">
        <v>45</v>
      </c>
      <c r="O5">
        <f>SQRT(8^2+(Hbar-1)^2)</f>
        <v>8.139410298049853</v>
      </c>
      <c r="P5" t="s">
        <v>18</v>
      </c>
    </row>
    <row r="6" spans="1:16" ht="12.75">
      <c r="A6" t="s">
        <v>50</v>
      </c>
      <c r="C6">
        <v>-26.2</v>
      </c>
      <c r="D6">
        <v>-16.1</v>
      </c>
      <c r="E6">
        <v>-8.6</v>
      </c>
      <c r="F6">
        <v>-3.2</v>
      </c>
      <c r="G6">
        <v>0</v>
      </c>
      <c r="H6">
        <v>1.2</v>
      </c>
      <c r="I6">
        <v>1</v>
      </c>
      <c r="J6">
        <v>-1.1</v>
      </c>
      <c r="N6" t="s">
        <v>46</v>
      </c>
      <c r="O6">
        <f>SQRT(42^2+(4-Hbar)^2)</f>
        <v>42.0267771783657</v>
      </c>
      <c r="P6" t="s">
        <v>18</v>
      </c>
    </row>
    <row r="7" spans="1:16" ht="12.75">
      <c r="A7" t="s">
        <v>51</v>
      </c>
      <c r="C7">
        <f>C5+C6</f>
        <v>19.8</v>
      </c>
      <c r="D7">
        <f aca="true" t="shared" si="0" ref="D7:J7">D5+D6</f>
        <v>34.9</v>
      </c>
      <c r="E7">
        <f t="shared" si="0"/>
        <v>45.4</v>
      </c>
      <c r="F7">
        <f t="shared" si="0"/>
        <v>48.8</v>
      </c>
      <c r="G7">
        <f t="shared" si="0"/>
        <v>50</v>
      </c>
      <c r="H7">
        <f t="shared" si="0"/>
        <v>48.2</v>
      </c>
      <c r="I7">
        <f t="shared" si="0"/>
        <v>46</v>
      </c>
      <c r="J7">
        <f t="shared" si="0"/>
        <v>38.9</v>
      </c>
      <c r="L7">
        <f>dbsum(C7:J7)</f>
        <v>55.1502530724798</v>
      </c>
      <c r="N7" t="s">
        <v>47</v>
      </c>
      <c r="O7">
        <f>O5+O6-O4</f>
        <v>0.0762683309427743</v>
      </c>
      <c r="P7" t="s">
        <v>18</v>
      </c>
    </row>
    <row r="9" ht="12.75">
      <c r="A9" t="s">
        <v>52</v>
      </c>
    </row>
    <row r="10" spans="1:12" ht="12.75">
      <c r="A10" t="s">
        <v>43</v>
      </c>
      <c r="C10">
        <f>C5+10*LOG10($L2/50)</f>
        <v>44.5</v>
      </c>
      <c r="D10">
        <f aca="true" t="shared" si="1" ref="D10:J10">D5+10*LOG10($L2/50)</f>
        <v>49.5</v>
      </c>
      <c r="E10">
        <f t="shared" si="1"/>
        <v>52.5</v>
      </c>
      <c r="F10">
        <f t="shared" si="1"/>
        <v>50.5</v>
      </c>
      <c r="G10">
        <f t="shared" si="1"/>
        <v>48.5</v>
      </c>
      <c r="H10">
        <f t="shared" si="1"/>
        <v>45.5</v>
      </c>
      <c r="I10">
        <f t="shared" si="1"/>
        <v>43.5</v>
      </c>
      <c r="J10">
        <f t="shared" si="1"/>
        <v>38.5</v>
      </c>
      <c r="K10">
        <f>dbsum(C10:J10)</f>
        <v>57.348648458452644</v>
      </c>
      <c r="L10">
        <f>dbsumaw(B10:J10)</f>
        <v>53.65025307463139</v>
      </c>
    </row>
    <row r="12" spans="1:7" ht="12.75">
      <c r="A12" t="s">
        <v>54</v>
      </c>
      <c r="E12" t="s">
        <v>47</v>
      </c>
      <c r="F12">
        <f>O7</f>
        <v>0.0762683309427743</v>
      </c>
      <c r="G12" t="s">
        <v>18</v>
      </c>
    </row>
    <row r="13" spans="1:10" ht="12.75">
      <c r="A13" t="s">
        <v>55</v>
      </c>
      <c r="C13">
        <f aca="true" t="shared" si="2" ref="C13:J13">2*Delta*C4/340</f>
        <v>0.028264146172910475</v>
      </c>
      <c r="D13">
        <f t="shared" si="2"/>
        <v>0.0560796551049811</v>
      </c>
      <c r="E13">
        <f t="shared" si="2"/>
        <v>0.1121593102099622</v>
      </c>
      <c r="F13">
        <f t="shared" si="2"/>
        <v>0.2243186204199244</v>
      </c>
      <c r="G13">
        <f t="shared" si="2"/>
        <v>0.4486372408398488</v>
      </c>
      <c r="H13">
        <f t="shared" si="2"/>
        <v>0.8972744816796976</v>
      </c>
      <c r="I13">
        <f t="shared" si="2"/>
        <v>1.7945489633593952</v>
      </c>
      <c r="J13">
        <f t="shared" si="2"/>
        <v>3.5890979267187904</v>
      </c>
    </row>
    <row r="14" spans="1:10" ht="12.75">
      <c r="A14" t="s">
        <v>56</v>
      </c>
      <c r="C14" s="1">
        <f>10*LOG10(2+5.5*C13)</f>
        <v>3.335385179307811</v>
      </c>
      <c r="D14" s="1">
        <f aca="true" t="shared" si="3" ref="D14:J14">10*LOG10(2+5.5*D13)</f>
        <v>3.633182341601417</v>
      </c>
      <c r="E14" s="1">
        <f t="shared" si="3"/>
        <v>4.1778317840774415</v>
      </c>
      <c r="F14" s="1">
        <f t="shared" si="3"/>
        <v>5.097067656990414</v>
      </c>
      <c r="G14" s="1">
        <f t="shared" si="3"/>
        <v>6.500650301881689</v>
      </c>
      <c r="H14" s="1">
        <f t="shared" si="3"/>
        <v>8.41047069678669</v>
      </c>
      <c r="I14" s="1">
        <f t="shared" si="3"/>
        <v>10.744514250384256</v>
      </c>
      <c r="J14" s="1">
        <f t="shared" si="3"/>
        <v>13.372603107911672</v>
      </c>
    </row>
    <row r="15" ht="12.75">
      <c r="A15" t="s">
        <v>57</v>
      </c>
    </row>
    <row r="16" spans="1:13" ht="12.75">
      <c r="A16" t="s">
        <v>58</v>
      </c>
      <c r="C16">
        <f>C10-C14</f>
        <v>41.16461482069219</v>
      </c>
      <c r="D16">
        <f aca="true" t="shared" si="4" ref="D16:J16">D10-D14</f>
        <v>45.86681765839858</v>
      </c>
      <c r="E16">
        <f t="shared" si="4"/>
        <v>48.32216821592256</v>
      </c>
      <c r="F16">
        <f t="shared" si="4"/>
        <v>45.40293234300959</v>
      </c>
      <c r="G16">
        <f t="shared" si="4"/>
        <v>41.99934969811831</v>
      </c>
      <c r="H16">
        <f t="shared" si="4"/>
        <v>37.08952930321331</v>
      </c>
      <c r="I16">
        <f t="shared" si="4"/>
        <v>32.755485749615744</v>
      </c>
      <c r="J16">
        <f t="shared" si="4"/>
        <v>25.127396892088328</v>
      </c>
      <c r="K16">
        <f>dbsum(C16:J16)</f>
        <v>52.49222510468332</v>
      </c>
      <c r="L16">
        <f>dbsumaw(B16:J16)</f>
        <v>47.17543422360707</v>
      </c>
      <c r="M16" t="s">
        <v>13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2007-11-05T16:05:54Z</dcterms:created>
  <dcterms:modified xsi:type="dcterms:W3CDTF">2009-11-06T16:05:38Z</dcterms:modified>
  <cp:category/>
  <cp:version/>
  <cp:contentType/>
  <cp:contentStatus/>
</cp:coreProperties>
</file>