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13_ncr:1_{B8397FF8-198C-4092-BFC0-D67924481E10}" xr6:coauthVersionLast="47" xr6:coauthVersionMax="47" xr10:uidLastSave="{00000000-0000-0000-0000-000000000000}"/>
  <bookViews>
    <workbookView xWindow="972" yWindow="-108" windowWidth="22176" windowHeight="13176" activeTab="2" xr2:uid="{BC386958-507C-4FF6-B08A-640779805A2F}"/>
  </bookViews>
  <sheets>
    <sheet name="spherical" sheetId="1" r:id="rId1"/>
    <sheet name="cylindrical" sheetId="2" r:id="rId2"/>
    <sheet name="dB(A)" sheetId="3" r:id="rId3"/>
  </sheets>
  <definedNames>
    <definedName name="AB">spherical!$B$20</definedName>
    <definedName name="CC">'dB(A)'!$D$20</definedName>
    <definedName name="d">cylindrical!$F$8</definedName>
    <definedName name="dd">'dB(A)'!$E$16</definedName>
    <definedName name="Delta">'dB(A)'!$D$21</definedName>
    <definedName name="DL">spherical!$D$23</definedName>
    <definedName name="f">spherical!$E$19</definedName>
    <definedName name="hb">'dB(A)'!$F$10</definedName>
    <definedName name="hr">'dB(A)'!$H$13</definedName>
    <definedName name="hs">'dB(A)'!$C$13</definedName>
    <definedName name="Lw">spherical!$D$6</definedName>
    <definedName name="Lw_1m">cylindrical!$F$6</definedName>
    <definedName name="N">spherical!$H$20</definedName>
    <definedName name="rr">spherical!$D$8</definedName>
    <definedName name="SPL">spherical!$D$15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3" l="1"/>
  <c r="G9" i="3"/>
  <c r="C8" i="3"/>
  <c r="C9" i="3" s="1"/>
  <c r="D8" i="3"/>
  <c r="D9" i="3" s="1"/>
  <c r="E8" i="3"/>
  <c r="F8" i="3"/>
  <c r="F9" i="3" s="1"/>
  <c r="G8" i="3"/>
  <c r="B8" i="3"/>
  <c r="B9" i="3" s="1"/>
  <c r="D19" i="3"/>
  <c r="D18" i="3"/>
  <c r="D20" i="3"/>
  <c r="D22" i="2"/>
  <c r="D23" i="2" s="1"/>
  <c r="H19" i="2"/>
  <c r="D24" i="1"/>
  <c r="D23" i="1"/>
  <c r="H20" i="1"/>
  <c r="D14" i="2"/>
  <c r="D15" i="1"/>
  <c r="H9" i="3" l="1"/>
  <c r="H8" i="3" s="1"/>
  <c r="D21" i="3"/>
  <c r="C24" i="3" l="1"/>
  <c r="C25" i="3" s="1"/>
  <c r="C27" i="3" s="1"/>
  <c r="C28" i="3" s="1"/>
  <c r="D24" i="3"/>
  <c r="D25" i="3" s="1"/>
  <c r="D27" i="3" s="1"/>
  <c r="D28" i="3" s="1"/>
  <c r="E24" i="3"/>
  <c r="E25" i="3" s="1"/>
  <c r="E27" i="3" s="1"/>
  <c r="E28" i="3" s="1"/>
  <c r="F24" i="3"/>
  <c r="F25" i="3" s="1"/>
  <c r="F27" i="3" s="1"/>
  <c r="F28" i="3" s="1"/>
  <c r="G24" i="3"/>
  <c r="G25" i="3" s="1"/>
  <c r="G27" i="3" s="1"/>
  <c r="G28" i="3" s="1"/>
  <c r="B24" i="3"/>
  <c r="B25" i="3" s="1"/>
  <c r="B27" i="3" s="1"/>
  <c r="B28" i="3" s="1"/>
  <c r="H28" i="3" l="1"/>
  <c r="H27" i="3" s="1"/>
  <c r="D30" i="3" s="1"/>
</calcChain>
</file>

<file path=xl/sharedStrings.xml><?xml version="1.0" encoding="utf-8"?>
<sst xmlns="http://schemas.openxmlformats.org/spreadsheetml/2006/main" count="97" uniqueCount="62">
  <si>
    <t>Outdoors sound propagation</t>
  </si>
  <si>
    <t>1) spherical free field</t>
  </si>
  <si>
    <t>S</t>
  </si>
  <si>
    <t>Lw =</t>
  </si>
  <si>
    <t>dB</t>
  </si>
  <si>
    <t>m</t>
  </si>
  <si>
    <t>R</t>
  </si>
  <si>
    <t xml:space="preserve"> rr =</t>
  </si>
  <si>
    <t>Compute the SPL at the receiver R</t>
  </si>
  <si>
    <t>Free field, spherical wave, omnidirectional source</t>
  </si>
  <si>
    <t>SPL = Lw -11 -20*log10(rr) =</t>
  </si>
  <si>
    <t>DL2 =</t>
  </si>
  <si>
    <t>dB/doubling</t>
  </si>
  <si>
    <t>2) cylindrical free field</t>
  </si>
  <si>
    <t>Line source</t>
  </si>
  <si>
    <t>d =</t>
  </si>
  <si>
    <t>1m</t>
  </si>
  <si>
    <t>Lw' =</t>
  </si>
  <si>
    <t>dB/m</t>
  </si>
  <si>
    <t>Cylindrical free field formula (incoherent)</t>
  </si>
  <si>
    <t>SPL = Lw'-6-10*log10(d) =</t>
  </si>
  <si>
    <t>We add a barrier</t>
  </si>
  <si>
    <t>A</t>
  </si>
  <si>
    <t>B</t>
  </si>
  <si>
    <t>A+B =</t>
  </si>
  <si>
    <t>Maekawa's formula for a point source</t>
  </si>
  <si>
    <t>N = 2*(A+B-rr)/lambda = 2*(A+B-rr)*f/c =</t>
  </si>
  <si>
    <t>f =</t>
  </si>
  <si>
    <t>Hz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</si>
  <si>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=</t>
    </r>
    <r>
      <rPr>
        <sz val="11"/>
        <color theme="1"/>
        <rFont val="Calibri"/>
        <family val="1"/>
        <charset val="2"/>
        <scheme val="minor"/>
      </rPr>
      <t xml:space="preserve"> 10*log10(3+20N) =</t>
    </r>
  </si>
  <si>
    <r>
      <t xml:space="preserve">SPL_b = SPL -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=</t>
    </r>
  </si>
  <si>
    <t>Maekawa's formula for a line source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</si>
  <si>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L =</t>
    </r>
    <r>
      <rPr>
        <sz val="11"/>
        <color theme="1"/>
        <rFont val="Calibri"/>
        <family val="1"/>
        <charset val="2"/>
        <scheme val="minor"/>
      </rPr>
      <t xml:space="preserve"> 10*log10(2+5.5*N) =</t>
    </r>
  </si>
  <si>
    <t>Initial situation.</t>
  </si>
  <si>
    <t>Spectrum of noise at 50 m from the road</t>
  </si>
  <si>
    <t>f (Hz)</t>
  </si>
  <si>
    <t>SPL (dB)</t>
  </si>
  <si>
    <t>dd =</t>
  </si>
  <si>
    <t>hs</t>
  </si>
  <si>
    <t>hr =</t>
  </si>
  <si>
    <t>CC = sqrt(dd^2+(hr-hs)^2) =</t>
  </si>
  <si>
    <t>CC</t>
  </si>
  <si>
    <t xml:space="preserve">hb  = </t>
  </si>
  <si>
    <t>AA</t>
  </si>
  <si>
    <t>BB</t>
  </si>
  <si>
    <t>Delta = AA+BB-CC =</t>
  </si>
  <si>
    <t>AA = sqrt((dd/2)^2+(hb-hs)^2) =</t>
  </si>
  <si>
    <t>BB = sqrt((dd/2)^2+(hb-hr)^2) =</t>
  </si>
  <si>
    <t>Compute the new SPl at each frequency with the barrier</t>
  </si>
  <si>
    <t>SPL_b (dB)</t>
  </si>
  <si>
    <t>DL (dB)</t>
  </si>
  <si>
    <t>A-weighting</t>
  </si>
  <si>
    <t>SPL (dBA)</t>
  </si>
  <si>
    <t>10^(SPL/10)</t>
  </si>
  <si>
    <t>Total (A)</t>
  </si>
  <si>
    <t>SPL_b (dBA)</t>
  </si>
  <si>
    <t>Barrier attenuation in dB(A) =</t>
  </si>
  <si>
    <t>dB(A)</t>
  </si>
  <si>
    <t>with road noise</t>
  </si>
  <si>
    <t>with train noise</t>
  </si>
  <si>
    <t>(train)</t>
  </si>
  <si>
    <t>(road)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</si>
</sst>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164" fontId="1" fillId="2" borderId="0" xfId="0" applyNumberFormat="1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264160</xdr:colOff>
      <xdr:row>4</xdr:row>
      <xdr:rowOff>111760</xdr:rowOff>
    </xdr:from>
    <xdr:to>
      <xdr:col>1</xdr:col>
      <xdr:colOff>132080</xdr:colOff>
      <xdr:row>6</xdr:row>
      <xdr:rowOff>152400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B139B22E-DD46-64A0-2E7E-E1BAE5ADE163}"/>
            </a:ext>
          </a:extLst>
        </xdr:cNvPr>
        <xdr:cNvSpPr/>
      </xdr:nvSpPr>
      <xdr:spPr>
        <a:xfrm>
          <a:off x="264160" y="843280"/>
          <a:ext cx="477520" cy="406400"/>
        </a:xfrm>
        <a:prstGeom prst="ellipse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172720</xdr:colOff>
      <xdr:row>9</xdr:row>
      <xdr:rowOff>30480</xdr:rowOff>
    </xdr:from>
    <xdr:to>
      <xdr:col>3</xdr:col>
      <xdr:colOff>340360</xdr:colOff>
      <xdr:row>10</xdr:row>
      <xdr:rowOff>20320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AB3CBC2F-6F9B-4AE4-AF31-0612C512243A}"/>
            </a:ext>
          </a:extLst>
        </xdr:cNvPr>
        <xdr:cNvSpPr/>
      </xdr:nvSpPr>
      <xdr:spPr>
        <a:xfrm>
          <a:off x="2001520" y="1676400"/>
          <a:ext cx="167640" cy="17272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492760</xdr:colOff>
      <xdr:row>5</xdr:row>
      <xdr:rowOff>152400</xdr:rowOff>
    </xdr:from>
    <xdr:to>
      <xdr:col>3</xdr:col>
      <xdr:colOff>197270</xdr:colOff>
      <xdr:row>9</xdr:row>
      <xdr:rowOff>55774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DB2F134D-C71C-26FD-5B3B-23B8ACAA3350}"/>
            </a:ext>
          </a:extLst>
        </xdr:cNvPr>
        <xdr:cNvCxnSpPr>
          <a:endCxn id="3" idx="1"/>
        </xdr:cNvCxnSpPr>
      </xdr:nvCxnSpPr>
      <xdr:spPr>
        <a:xfrm>
          <a:off x="492760" y="1066800"/>
          <a:ext cx="1533310" cy="6348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</xdr:colOff>
      <xdr:row>6</xdr:row>
      <xdr:rowOff>19050</xdr:rowOff>
    </xdr:from>
    <xdr:to>
      <xdr:col>2</xdr:col>
      <xdr:colOff>57150</xdr:colOff>
      <xdr:row>11</xdr:row>
      <xdr:rowOff>3810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5A3F784D-2883-DA02-920A-E851DC34E9B5}"/>
            </a:ext>
          </a:extLst>
        </xdr:cNvPr>
        <xdr:cNvSpPr/>
      </xdr:nvSpPr>
      <xdr:spPr>
        <a:xfrm>
          <a:off x="1223010" y="1116330"/>
          <a:ext cx="53340" cy="89916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41910</xdr:colOff>
      <xdr:row>10</xdr:row>
      <xdr:rowOff>144780</xdr:rowOff>
    </xdr:from>
    <xdr:to>
      <xdr:col>4</xdr:col>
      <xdr:colOff>125730</xdr:colOff>
      <xdr:row>11</xdr:row>
      <xdr:rowOff>7619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F864973-C5FE-432F-A7AC-F6AF0D1F015D}"/>
            </a:ext>
          </a:extLst>
        </xdr:cNvPr>
        <xdr:cNvSpPr/>
      </xdr:nvSpPr>
      <xdr:spPr>
        <a:xfrm>
          <a:off x="41910" y="1973580"/>
          <a:ext cx="2522220" cy="45719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506730</xdr:colOff>
      <xdr:row>5</xdr:row>
      <xdr:rowOff>133350</xdr:rowOff>
    </xdr:from>
    <xdr:to>
      <xdr:col>2</xdr:col>
      <xdr:colOff>30480</xdr:colOff>
      <xdr:row>6</xdr:row>
      <xdr:rowOff>19050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87F858E0-7D82-47EB-88D3-7B8D941C4F0D}"/>
            </a:ext>
          </a:extLst>
        </xdr:cNvPr>
        <xdr:cNvCxnSpPr>
          <a:endCxn id="7" idx="0"/>
        </xdr:cNvCxnSpPr>
      </xdr:nvCxnSpPr>
      <xdr:spPr>
        <a:xfrm>
          <a:off x="506730" y="1047750"/>
          <a:ext cx="742950" cy="6858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</xdr:colOff>
      <xdr:row>6</xdr:row>
      <xdr:rowOff>30480</xdr:rowOff>
    </xdr:from>
    <xdr:to>
      <xdr:col>3</xdr:col>
      <xdr:colOff>197270</xdr:colOff>
      <xdr:row>9</xdr:row>
      <xdr:rowOff>55774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797ABA7D-7A50-4E68-9B39-179175F66B74}"/>
            </a:ext>
          </a:extLst>
        </xdr:cNvPr>
        <xdr:cNvCxnSpPr>
          <a:endCxn id="3" idx="1"/>
        </xdr:cNvCxnSpPr>
      </xdr:nvCxnSpPr>
      <xdr:spPr>
        <a:xfrm>
          <a:off x="1264920" y="1127760"/>
          <a:ext cx="761150" cy="57393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2</xdr:row>
      <xdr:rowOff>177800</xdr:rowOff>
    </xdr:from>
    <xdr:to>
      <xdr:col>6</xdr:col>
      <xdr:colOff>139700</xdr:colOff>
      <xdr:row>8</xdr:row>
      <xdr:rowOff>148166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78159542-017C-EFD3-67C5-71B143F857CB}"/>
            </a:ext>
          </a:extLst>
        </xdr:cNvPr>
        <xdr:cNvCxnSpPr/>
      </xdr:nvCxnSpPr>
      <xdr:spPr>
        <a:xfrm flipV="1">
          <a:off x="279400" y="541867"/>
          <a:ext cx="3517900" cy="10625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135467</xdr:colOff>
      <xdr:row>6</xdr:row>
      <xdr:rowOff>4233</xdr:rowOff>
    </xdr:from>
    <xdr:to>
      <xdr:col>5</xdr:col>
      <xdr:colOff>220133</xdr:colOff>
      <xdr:row>10</xdr:row>
      <xdr:rowOff>101600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3232B30-E755-7EA3-07BF-0E3A4EDF8E1B}"/>
            </a:ext>
          </a:extLst>
        </xdr:cNvPr>
        <xdr:cNvCxnSpPr/>
      </xdr:nvCxnSpPr>
      <xdr:spPr>
        <a:xfrm>
          <a:off x="1964267" y="1096433"/>
          <a:ext cx="1303866" cy="825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211667</xdr:colOff>
      <xdr:row>10</xdr:row>
      <xdr:rowOff>29633</xdr:rowOff>
    </xdr:from>
    <xdr:to>
      <xdr:col>5</xdr:col>
      <xdr:colOff>379307</xdr:colOff>
      <xdr:row>11</xdr:row>
      <xdr:rowOff>20319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3424BA9E-38C1-4F2D-9CEA-D9AFB1FA2CD4}"/>
            </a:ext>
          </a:extLst>
        </xdr:cNvPr>
        <xdr:cNvSpPr/>
      </xdr:nvSpPr>
      <xdr:spPr>
        <a:xfrm>
          <a:off x="3259667" y="1849966"/>
          <a:ext cx="167640" cy="172720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8467</xdr:colOff>
      <xdr:row>4</xdr:row>
      <xdr:rowOff>131234</xdr:rowOff>
    </xdr:from>
    <xdr:to>
      <xdr:col>4</xdr:col>
      <xdr:colOff>304800</xdr:colOff>
      <xdr:row>5</xdr:row>
      <xdr:rowOff>42333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94FE271D-C9ED-13EB-A65C-D1979E43CF00}"/>
            </a:ext>
          </a:extLst>
        </xdr:cNvPr>
        <xdr:cNvCxnSpPr/>
      </xdr:nvCxnSpPr>
      <xdr:spPr>
        <a:xfrm flipV="1">
          <a:off x="2446867" y="859367"/>
          <a:ext cx="296333" cy="93133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35859</xdr:colOff>
      <xdr:row>13</xdr:row>
      <xdr:rowOff>129988</xdr:rowOff>
    </xdr:from>
    <xdr:to>
      <xdr:col>7</xdr:col>
      <xdr:colOff>31376</xdr:colOff>
      <xdr:row>13</xdr:row>
      <xdr:rowOff>175707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041080B-97EF-8410-DCBB-75A3A32FA00E}"/>
            </a:ext>
          </a:extLst>
        </xdr:cNvPr>
        <xdr:cNvSpPr/>
      </xdr:nvSpPr>
      <xdr:spPr>
        <a:xfrm>
          <a:off x="35859" y="1783976"/>
          <a:ext cx="4262717" cy="45719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224118</xdr:colOff>
      <xdr:row>13</xdr:row>
      <xdr:rowOff>8965</xdr:rowOff>
    </xdr:from>
    <xdr:to>
      <xdr:col>1</xdr:col>
      <xdr:colOff>233082</xdr:colOff>
      <xdr:row>13</xdr:row>
      <xdr:rowOff>129988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743B26C-C584-9A48-B1CB-6F05D1278E84}"/>
            </a:ext>
          </a:extLst>
        </xdr:cNvPr>
        <xdr:cNvSpPr/>
      </xdr:nvSpPr>
      <xdr:spPr>
        <a:xfrm>
          <a:off x="224118" y="1662953"/>
          <a:ext cx="618564" cy="121023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237564</xdr:colOff>
      <xdr:row>11</xdr:row>
      <xdr:rowOff>22412</xdr:rowOff>
    </xdr:from>
    <xdr:to>
      <xdr:col>6</xdr:col>
      <xdr:colOff>300317</xdr:colOff>
      <xdr:row>11</xdr:row>
      <xdr:rowOff>107577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C0C2827F-A59D-7261-11D8-104B74618B87}"/>
            </a:ext>
          </a:extLst>
        </xdr:cNvPr>
        <xdr:cNvSpPr/>
      </xdr:nvSpPr>
      <xdr:spPr>
        <a:xfrm>
          <a:off x="3895164" y="1308847"/>
          <a:ext cx="62753" cy="85165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484094</xdr:colOff>
      <xdr:row>12</xdr:row>
      <xdr:rowOff>103093</xdr:rowOff>
    </xdr:from>
    <xdr:to>
      <xdr:col>0</xdr:col>
      <xdr:colOff>546847</xdr:colOff>
      <xdr:row>13</xdr:row>
      <xdr:rowOff>4482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65BEE9-A7BB-47D5-883E-E5BE21E5BE9B}"/>
            </a:ext>
          </a:extLst>
        </xdr:cNvPr>
        <xdr:cNvSpPr/>
      </xdr:nvSpPr>
      <xdr:spPr>
        <a:xfrm>
          <a:off x="484094" y="1573305"/>
          <a:ext cx="62753" cy="85165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533400</xdr:colOff>
      <xdr:row>14</xdr:row>
      <xdr:rowOff>98611</xdr:rowOff>
    </xdr:from>
    <xdr:to>
      <xdr:col>6</xdr:col>
      <xdr:colOff>246529</xdr:colOff>
      <xdr:row>14</xdr:row>
      <xdr:rowOff>103094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C81B371-4B43-5165-BC1A-9804A04D2175}"/>
            </a:ext>
          </a:extLst>
        </xdr:cNvPr>
        <xdr:cNvCxnSpPr/>
      </xdr:nvCxnSpPr>
      <xdr:spPr>
        <a:xfrm>
          <a:off x="533400" y="1936376"/>
          <a:ext cx="3370729" cy="4483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412376</xdr:colOff>
      <xdr:row>12</xdr:row>
      <xdr:rowOff>121023</xdr:rowOff>
    </xdr:from>
    <xdr:to>
      <xdr:col>1</xdr:col>
      <xdr:colOff>412376</xdr:colOff>
      <xdr:row>13</xdr:row>
      <xdr:rowOff>125506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F2B64B1-AF7B-9873-C67F-A9E55B10D1A7}"/>
            </a:ext>
          </a:extLst>
        </xdr:cNvPr>
        <xdr:cNvCxnSpPr/>
      </xdr:nvCxnSpPr>
      <xdr:spPr>
        <a:xfrm flipV="1">
          <a:off x="1021976" y="1591235"/>
          <a:ext cx="0" cy="18825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161363</xdr:colOff>
      <xdr:row>11</xdr:row>
      <xdr:rowOff>62753</xdr:rowOff>
    </xdr:from>
    <xdr:to>
      <xdr:col>6</xdr:col>
      <xdr:colOff>161363</xdr:colOff>
      <xdr:row>13</xdr:row>
      <xdr:rowOff>116541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B9D4650-FA9A-4F07-8164-9400C6947D42}"/>
            </a:ext>
          </a:extLst>
        </xdr:cNvPr>
        <xdr:cNvCxnSpPr/>
      </xdr:nvCxnSpPr>
      <xdr:spPr>
        <a:xfrm flipV="1">
          <a:off x="3818963" y="1349188"/>
          <a:ext cx="0" cy="42134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546847</xdr:colOff>
      <xdr:row>11</xdr:row>
      <xdr:rowOff>64995</xdr:rowOff>
    </xdr:from>
    <xdr:to>
      <xdr:col>6</xdr:col>
      <xdr:colOff>237564</xdr:colOff>
      <xdr:row>12</xdr:row>
      <xdr:rowOff>145676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7700E6A1-8318-E139-6879-8F6E9BD0F41B}"/>
            </a:ext>
          </a:extLst>
        </xdr:cNvPr>
        <xdr:cNvCxnSpPr>
          <a:stCxn id="5" idx="6"/>
          <a:endCxn id="4" idx="2"/>
        </xdr:cNvCxnSpPr>
      </xdr:nvCxnSpPr>
      <xdr:spPr>
        <a:xfrm flipV="1">
          <a:off x="546847" y="1351430"/>
          <a:ext cx="3348317" cy="2644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430306</xdr:colOff>
      <xdr:row>9</xdr:row>
      <xdr:rowOff>174812</xdr:rowOff>
    </xdr:from>
    <xdr:to>
      <xdr:col>3</xdr:col>
      <xdr:colOff>479612</xdr:colOff>
      <xdr:row>13</xdr:row>
      <xdr:rowOff>125506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63B0C1E-8FDA-1A2C-7EEF-6E082E08354E}"/>
            </a:ext>
          </a:extLst>
        </xdr:cNvPr>
        <xdr:cNvSpPr/>
      </xdr:nvSpPr>
      <xdr:spPr>
        <a:xfrm>
          <a:off x="2259106" y="1461247"/>
          <a:ext cx="49306" cy="68580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546847</xdr:colOff>
      <xdr:row>9</xdr:row>
      <xdr:rowOff>174812</xdr:rowOff>
    </xdr:from>
    <xdr:to>
      <xdr:col>3</xdr:col>
      <xdr:colOff>454959</xdr:colOff>
      <xdr:row>12</xdr:row>
      <xdr:rowOff>145676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2707213E-5534-4D49-BE38-0C7A8843CD18}"/>
            </a:ext>
          </a:extLst>
        </xdr:cNvPr>
        <xdr:cNvCxnSpPr>
          <a:stCxn id="5" idx="6"/>
          <a:endCxn id="16" idx="0"/>
        </xdr:cNvCxnSpPr>
      </xdr:nvCxnSpPr>
      <xdr:spPr>
        <a:xfrm flipV="1">
          <a:off x="546847" y="1461247"/>
          <a:ext cx="1736912" cy="52219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454959</xdr:colOff>
      <xdr:row>9</xdr:row>
      <xdr:rowOff>174812</xdr:rowOff>
    </xdr:from>
    <xdr:to>
      <xdr:col>6</xdr:col>
      <xdr:colOff>237564</xdr:colOff>
      <xdr:row>11</xdr:row>
      <xdr:rowOff>64995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EE7114E8-F074-403E-8189-C89DD2CF0976}"/>
            </a:ext>
          </a:extLst>
        </xdr:cNvPr>
        <xdr:cNvCxnSpPr>
          <a:stCxn id="16" idx="0"/>
          <a:endCxn id="4" idx="2"/>
        </xdr:cNvCxnSpPr>
      </xdr:nvCxnSpPr>
      <xdr:spPr>
        <a:xfrm>
          <a:off x="2283759" y="1461247"/>
          <a:ext cx="1611405" cy="2577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4D5E6-683F-4F8F-BC98-CC06DDF34509}">
  <dimension ref="A1:H24"/>
  <sheetViews>
    <sheetView topLeftCell="A11" zoomScale="200" zoomScaleNormal="200" workbookViewId="0">
      <selection activeCell="A19" sqref="A19:H24"/>
    </sheetView>
  </sheetViews>
  <sheetFormatPr defaultRowHeight="14.4"/>
  <sheetData>
    <row r="1" spans="1:5">
      <c r="A1" t="s">
        <v>0</v>
      </c>
    </row>
    <row r="3" spans="1:5">
      <c r="A3" t="s">
        <v>1</v>
      </c>
    </row>
    <row r="6" spans="1:5">
      <c r="B6" s="3" t="s">
        <v>22</v>
      </c>
      <c r="C6" t="s">
        <v>3</v>
      </c>
      <c r="D6">
        <v>100</v>
      </c>
      <c r="E6" t="s">
        <v>4</v>
      </c>
    </row>
    <row r="7" spans="1:5">
      <c r="C7" s="3" t="s">
        <v>23</v>
      </c>
    </row>
    <row r="8" spans="1:5">
      <c r="C8" s="1" t="s">
        <v>7</v>
      </c>
      <c r="D8">
        <v>10</v>
      </c>
      <c r="E8" t="s">
        <v>5</v>
      </c>
    </row>
    <row r="10" spans="1:5">
      <c r="D10" s="1" t="s">
        <v>6</v>
      </c>
    </row>
    <row r="12" spans="1:5">
      <c r="A12" t="s">
        <v>8</v>
      </c>
    </row>
    <row r="14" spans="1:5">
      <c r="A14" t="s">
        <v>9</v>
      </c>
    </row>
    <row r="15" spans="1:5">
      <c r="A15" t="s">
        <v>10</v>
      </c>
      <c r="D15" s="2">
        <f>Lw-11-20*LOG10(rr)</f>
        <v>69</v>
      </c>
      <c r="E15" t="s">
        <v>4</v>
      </c>
    </row>
    <row r="17" spans="1:8">
      <c r="A17" t="s">
        <v>11</v>
      </c>
      <c r="B17">
        <v>-6</v>
      </c>
      <c r="C17" t="s">
        <v>12</v>
      </c>
    </row>
    <row r="19" spans="1:8">
      <c r="A19" t="s">
        <v>21</v>
      </c>
      <c r="D19" t="s">
        <v>27</v>
      </c>
      <c r="E19">
        <v>500</v>
      </c>
      <c r="F19" t="s">
        <v>28</v>
      </c>
    </row>
    <row r="20" spans="1:8">
      <c r="A20" t="s">
        <v>24</v>
      </c>
      <c r="B20">
        <v>11</v>
      </c>
      <c r="C20" t="s">
        <v>5</v>
      </c>
      <c r="D20" t="s">
        <v>26</v>
      </c>
      <c r="H20">
        <f>2*(AB-rr)*f/340</f>
        <v>2.9411764705882355</v>
      </c>
    </row>
    <row r="22" spans="1:8">
      <c r="A22" t="s">
        <v>25</v>
      </c>
    </row>
    <row r="23" spans="1:8">
      <c r="A23" s="4" t="s">
        <v>29</v>
      </c>
      <c r="D23">
        <f>10*LOG10(3+20*N)</f>
        <v>17.911537946499681</v>
      </c>
      <c r="E23" t="s">
        <v>4</v>
      </c>
    </row>
    <row r="24" spans="1:8">
      <c r="A24" t="s">
        <v>30</v>
      </c>
      <c r="D24" s="2">
        <f>SPL-DL</f>
        <v>51.088462053500322</v>
      </c>
      <c r="E24" t="s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6C555-973A-480D-AD17-A6E37B799D1A}">
  <dimension ref="A1:H23"/>
  <sheetViews>
    <sheetView topLeftCell="A10" zoomScale="180" zoomScaleNormal="180" workbookViewId="0">
      <selection activeCell="D23" sqref="D23"/>
    </sheetView>
  </sheetViews>
  <sheetFormatPr defaultRowHeight="14.4"/>
  <sheetData>
    <row r="1" spans="1:7">
      <c r="A1" t="s">
        <v>0</v>
      </c>
    </row>
    <row r="3" spans="1:7">
      <c r="A3" t="s">
        <v>13</v>
      </c>
      <c r="G3" t="s">
        <v>14</v>
      </c>
    </row>
    <row r="5" spans="1:7">
      <c r="E5" t="s">
        <v>16</v>
      </c>
    </row>
    <row r="6" spans="1:7">
      <c r="E6" s="1" t="s">
        <v>17</v>
      </c>
      <c r="F6">
        <v>90</v>
      </c>
      <c r="G6" t="s">
        <v>18</v>
      </c>
    </row>
    <row r="8" spans="1:7">
      <c r="E8" s="1" t="s">
        <v>15</v>
      </c>
      <c r="F8">
        <v>80</v>
      </c>
      <c r="G8" t="s">
        <v>5</v>
      </c>
    </row>
    <row r="11" spans="1:7">
      <c r="F11" s="1" t="s">
        <v>6</v>
      </c>
    </row>
    <row r="13" spans="1:7">
      <c r="A13" t="s">
        <v>19</v>
      </c>
    </row>
    <row r="14" spans="1:7">
      <c r="A14" t="s">
        <v>20</v>
      </c>
      <c r="D14" s="2">
        <f>Lw_1m-6-10*LOG10(d)</f>
        <v>64.969100130080562</v>
      </c>
      <c r="E14" t="s">
        <v>4</v>
      </c>
    </row>
    <row r="16" spans="1:7">
      <c r="A16" t="s">
        <v>11</v>
      </c>
      <c r="B16">
        <v>-3</v>
      </c>
      <c r="C16" t="s">
        <v>12</v>
      </c>
    </row>
    <row r="18" spans="1:8">
      <c r="A18" t="s">
        <v>21</v>
      </c>
      <c r="D18" t="s">
        <v>27</v>
      </c>
      <c r="E18">
        <v>500</v>
      </c>
      <c r="F18" t="s">
        <v>28</v>
      </c>
    </row>
    <row r="19" spans="1:8">
      <c r="A19" t="s">
        <v>24</v>
      </c>
      <c r="B19">
        <v>11</v>
      </c>
      <c r="C19" t="s">
        <v>5</v>
      </c>
      <c r="D19" t="s">
        <v>26</v>
      </c>
      <c r="H19">
        <f>2*(AB-rr)*f/340</f>
        <v>2.9411764705882355</v>
      </c>
    </row>
    <row r="21" spans="1:8">
      <c r="A21" t="s">
        <v>31</v>
      </c>
    </row>
    <row r="22" spans="1:8">
      <c r="A22" s="4" t="s">
        <v>32</v>
      </c>
      <c r="D22">
        <f>10*LOG10(2+5.5*N)</f>
        <v>12.595095580465607</v>
      </c>
      <c r="E22" t="s">
        <v>4</v>
      </c>
    </row>
    <row r="23" spans="1:8">
      <c r="A23" t="s">
        <v>30</v>
      </c>
      <c r="D23" s="2">
        <f>D14-D22</f>
        <v>52.374004549614952</v>
      </c>
      <c r="E23" t="s">
        <v>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656E0-6728-46E3-A5EA-62293BFBA329}">
  <dimension ref="A1:J34"/>
  <sheetViews>
    <sheetView tabSelected="1" zoomScale="170" zoomScaleNormal="170" workbookViewId="0">
      <selection activeCell="E36" sqref="E36"/>
    </sheetView>
  </sheetViews>
  <sheetFormatPr defaultRowHeight="14.4"/>
  <cols>
    <col min="1" max="1" width="11.109375" customWidth="1"/>
    <col min="8" max="8" width="11.21875" bestFit="1" customWidth="1"/>
  </cols>
  <sheetData>
    <row r="1" spans="1:9">
      <c r="A1" t="s">
        <v>33</v>
      </c>
    </row>
    <row r="3" spans="1:9">
      <c r="A3" t="s">
        <v>34</v>
      </c>
    </row>
    <row r="5" spans="1:9">
      <c r="A5" t="s">
        <v>35</v>
      </c>
      <c r="B5">
        <v>125</v>
      </c>
      <c r="C5">
        <v>250</v>
      </c>
      <c r="D5">
        <v>500</v>
      </c>
      <c r="E5">
        <v>1000</v>
      </c>
      <c r="F5">
        <v>2000</v>
      </c>
      <c r="G5">
        <v>4000</v>
      </c>
      <c r="H5" t="s">
        <v>54</v>
      </c>
    </row>
    <row r="6" spans="1:9">
      <c r="A6" t="s">
        <v>36</v>
      </c>
      <c r="B6">
        <v>72</v>
      </c>
      <c r="C6">
        <v>70</v>
      </c>
      <c r="D6">
        <v>74</v>
      </c>
      <c r="E6">
        <v>68</v>
      </c>
      <c r="F6">
        <v>62</v>
      </c>
      <c r="G6">
        <v>60</v>
      </c>
      <c r="I6" t="s">
        <v>61</v>
      </c>
    </row>
    <row r="7" spans="1:9">
      <c r="A7" t="s">
        <v>51</v>
      </c>
      <c r="B7">
        <v>-16.100000000000001</v>
      </c>
      <c r="C7">
        <v>-8.6</v>
      </c>
      <c r="D7">
        <v>-3.2</v>
      </c>
      <c r="E7">
        <v>0</v>
      </c>
      <c r="F7">
        <v>1.2</v>
      </c>
      <c r="G7">
        <v>1</v>
      </c>
    </row>
    <row r="8" spans="1:9">
      <c r="A8" t="s">
        <v>52</v>
      </c>
      <c r="B8">
        <f>B6+B7</f>
        <v>55.9</v>
      </c>
      <c r="C8">
        <f t="shared" ref="C8:G8" si="0">C6+C7</f>
        <v>61.4</v>
      </c>
      <c r="D8">
        <f t="shared" si="0"/>
        <v>70.8</v>
      </c>
      <c r="E8">
        <f t="shared" si="0"/>
        <v>68</v>
      </c>
      <c r="F8">
        <f t="shared" si="0"/>
        <v>63.2</v>
      </c>
      <c r="G8">
        <f t="shared" si="0"/>
        <v>61</v>
      </c>
      <c r="H8" s="5">
        <f>10*LOG10(H9)</f>
        <v>73.701404161660633</v>
      </c>
    </row>
    <row r="9" spans="1:9">
      <c r="A9" t="s">
        <v>53</v>
      </c>
      <c r="B9">
        <f>10^(B8/10)</f>
        <v>389045.14499428123</v>
      </c>
      <c r="C9">
        <f t="shared" ref="C9:G9" si="1">10^(C8/10)</f>
        <v>1380384.2646028849</v>
      </c>
      <c r="D9">
        <f t="shared" si="1"/>
        <v>12022644.346174169</v>
      </c>
      <c r="E9">
        <f t="shared" si="1"/>
        <v>6309573.4448019378</v>
      </c>
      <c r="F9">
        <f t="shared" si="1"/>
        <v>2089296.1308540432</v>
      </c>
      <c r="G9">
        <f t="shared" si="1"/>
        <v>1258925.4117941677</v>
      </c>
      <c r="H9">
        <f>SUM(B9:G9)</f>
        <v>23449868.743221484</v>
      </c>
    </row>
    <row r="10" spans="1:9">
      <c r="E10" t="s">
        <v>42</v>
      </c>
      <c r="F10">
        <v>6</v>
      </c>
      <c r="G10" t="s">
        <v>5</v>
      </c>
    </row>
    <row r="11" spans="1:9">
      <c r="C11" s="1" t="s">
        <v>43</v>
      </c>
      <c r="F11" t="s">
        <v>44</v>
      </c>
    </row>
    <row r="12" spans="1:9">
      <c r="G12" s="1" t="s">
        <v>6</v>
      </c>
    </row>
    <row r="13" spans="1:9">
      <c r="A13" s="3" t="s">
        <v>2</v>
      </c>
      <c r="B13" s="1" t="s">
        <v>38</v>
      </c>
      <c r="C13">
        <v>1</v>
      </c>
      <c r="D13" t="s">
        <v>5</v>
      </c>
      <c r="E13" t="s">
        <v>41</v>
      </c>
      <c r="G13" t="s">
        <v>39</v>
      </c>
      <c r="H13">
        <v>4</v>
      </c>
      <c r="I13" t="s">
        <v>5</v>
      </c>
    </row>
    <row r="16" spans="1:9">
      <c r="D16" t="s">
        <v>37</v>
      </c>
      <c r="E16">
        <v>50</v>
      </c>
      <c r="F16" t="s">
        <v>5</v>
      </c>
    </row>
    <row r="18" spans="1:9">
      <c r="A18" t="s">
        <v>46</v>
      </c>
      <c r="D18">
        <f>SQRT((dd/2)^2+(hb-hs)^2)</f>
        <v>25.495097567963924</v>
      </c>
      <c r="E18" t="s">
        <v>5</v>
      </c>
    </row>
    <row r="19" spans="1:9">
      <c r="A19" t="s">
        <v>47</v>
      </c>
      <c r="D19">
        <f>SQRT((dd/2)^2+(hb-hr)^2)</f>
        <v>25.079872407968907</v>
      </c>
      <c r="E19" t="s">
        <v>5</v>
      </c>
    </row>
    <row r="20" spans="1:9">
      <c r="A20" t="s">
        <v>40</v>
      </c>
      <c r="D20">
        <f>SQRT(dd^2+(hr-hs)^2)</f>
        <v>50.089919145472777</v>
      </c>
      <c r="E20" t="s">
        <v>5</v>
      </c>
    </row>
    <row r="21" spans="1:9">
      <c r="A21" t="s">
        <v>45</v>
      </c>
      <c r="D21">
        <f>D18+D19-CC</f>
        <v>0.48505083046005382</v>
      </c>
      <c r="E21" t="s">
        <v>5</v>
      </c>
    </row>
    <row r="23" spans="1:9">
      <c r="A23" t="s">
        <v>48</v>
      </c>
    </row>
    <row r="24" spans="1:9">
      <c r="A24" t="s">
        <v>50</v>
      </c>
      <c r="B24">
        <f>10*LOG10(2+5.5*Delta*B5*2/340)</f>
        <v>5.9787091057316335</v>
      </c>
      <c r="C24">
        <f>10*LOG10(2+5.5*Delta*C5*2/340)</f>
        <v>7.7255678174118181</v>
      </c>
      <c r="D24">
        <f>10*LOG10(2+5.5*Delta*D5*2/340)</f>
        <v>9.9327793736950412</v>
      </c>
      <c r="E24">
        <f>10*LOG10(2+5.5*Delta*E5*2/340)</f>
        <v>12.477970833760587</v>
      </c>
      <c r="F24">
        <f>10*LOG10(2+5.5*Delta*F5*2/340)</f>
        <v>15.235597316780304</v>
      </c>
      <c r="G24">
        <f>10*LOG10(2+5.5*Delta*G5*2/340)</f>
        <v>18.113825060295135</v>
      </c>
    </row>
    <row r="25" spans="1:9">
      <c r="A25" t="s">
        <v>49</v>
      </c>
      <c r="B25">
        <f>B6-B24</f>
        <v>66.021290894268361</v>
      </c>
      <c r="C25">
        <f t="shared" ref="C25:G25" si="2">C6-C24</f>
        <v>62.274432182588185</v>
      </c>
      <c r="D25">
        <f t="shared" si="2"/>
        <v>64.067220626304959</v>
      </c>
      <c r="E25">
        <f t="shared" si="2"/>
        <v>55.522029166239413</v>
      </c>
      <c r="F25">
        <f t="shared" si="2"/>
        <v>46.7644026832197</v>
      </c>
      <c r="G25">
        <f t="shared" si="2"/>
        <v>41.886174939704865</v>
      </c>
    </row>
    <row r="26" spans="1:9">
      <c r="A26" t="s">
        <v>51</v>
      </c>
      <c r="B26">
        <v>-16.100000000000001</v>
      </c>
      <c r="C26">
        <v>-8.6</v>
      </c>
      <c r="D26">
        <v>-3.2</v>
      </c>
      <c r="E26">
        <v>0</v>
      </c>
      <c r="F26">
        <v>1.2</v>
      </c>
      <c r="G26">
        <v>1</v>
      </c>
    </row>
    <row r="27" spans="1:9">
      <c r="A27" t="s">
        <v>55</v>
      </c>
      <c r="B27">
        <f>B25+B26</f>
        <v>49.92129089426836</v>
      </c>
      <c r="C27">
        <f t="shared" ref="C27" si="3">C25+C26</f>
        <v>53.674432182588184</v>
      </c>
      <c r="D27">
        <f t="shared" ref="D27" si="4">D25+D26</f>
        <v>60.867220626304956</v>
      </c>
      <c r="E27">
        <f t="shared" ref="E27" si="5">E25+E26</f>
        <v>55.522029166239413</v>
      </c>
      <c r="F27">
        <f t="shared" ref="F27" si="6">F25+F26</f>
        <v>47.964402683219703</v>
      </c>
      <c r="G27">
        <f t="shared" ref="G27" si="7">G25+G26</f>
        <v>42.886174939704865</v>
      </c>
      <c r="H27" s="5">
        <f>10*LOG10(H28)</f>
        <v>62.990502495389968</v>
      </c>
    </row>
    <row r="28" spans="1:9">
      <c r="A28" t="s">
        <v>53</v>
      </c>
      <c r="B28">
        <f>10^(B27/10)</f>
        <v>98203.980055322812</v>
      </c>
      <c r="C28">
        <f t="shared" ref="C28" si="8">10^(C27/10)</f>
        <v>233046.83987597696</v>
      </c>
      <c r="D28">
        <f t="shared" ref="D28" si="9">10^(D27/10)</f>
        <v>1221017.9897581371</v>
      </c>
      <c r="E28">
        <f t="shared" ref="E28" si="10">10^(E27/10)</f>
        <v>356617.71799888613</v>
      </c>
      <c r="F28">
        <f t="shared" ref="F28" si="11">10^(F27/10)</f>
        <v>62580.678624432294</v>
      </c>
      <c r="G28">
        <f t="shared" ref="G28" si="12">10^(G27/10)</f>
        <v>19436.474548252496</v>
      </c>
      <c r="H28">
        <f>SUM(B28:G28)</f>
        <v>1990903.6808610079</v>
      </c>
    </row>
    <row r="30" spans="1:9">
      <c r="A30" t="s">
        <v>56</v>
      </c>
      <c r="D30" s="5">
        <f>H8-H27</f>
        <v>10.710901666270665</v>
      </c>
      <c r="E30" s="6" t="s">
        <v>57</v>
      </c>
      <c r="G30">
        <v>10.7</v>
      </c>
      <c r="H30" t="s">
        <v>57</v>
      </c>
      <c r="I30" t="s">
        <v>58</v>
      </c>
    </row>
    <row r="31" spans="1:9">
      <c r="G31">
        <v>14.1</v>
      </c>
      <c r="H31" t="s">
        <v>57</v>
      </c>
      <c r="I31" t="s">
        <v>59</v>
      </c>
    </row>
    <row r="33" spans="2:10">
      <c r="B33" t="s">
        <v>36</v>
      </c>
      <c r="C33">
        <v>72</v>
      </c>
      <c r="D33">
        <v>70</v>
      </c>
      <c r="E33">
        <v>74</v>
      </c>
      <c r="F33">
        <v>68</v>
      </c>
      <c r="G33">
        <v>62</v>
      </c>
      <c r="H33">
        <v>60</v>
      </c>
      <c r="J33" t="s">
        <v>61</v>
      </c>
    </row>
    <row r="34" spans="2:10">
      <c r="B34" t="s">
        <v>36</v>
      </c>
      <c r="C34">
        <v>56</v>
      </c>
      <c r="D34">
        <v>58</v>
      </c>
      <c r="E34">
        <v>64</v>
      </c>
      <c r="F34">
        <v>68</v>
      </c>
      <c r="G34">
        <v>70</v>
      </c>
      <c r="H34">
        <v>64</v>
      </c>
      <c r="J34" t="s">
        <v>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spherical</vt:lpstr>
      <vt:lpstr>cylindrical</vt:lpstr>
      <vt:lpstr>dB(A)</vt:lpstr>
      <vt:lpstr>AB</vt:lpstr>
      <vt:lpstr>CC</vt:lpstr>
      <vt:lpstr>d</vt:lpstr>
      <vt:lpstr>dd</vt:lpstr>
      <vt:lpstr>Delta</vt:lpstr>
      <vt:lpstr>DL</vt:lpstr>
      <vt:lpstr>f</vt:lpstr>
      <vt:lpstr>hb</vt:lpstr>
      <vt:lpstr>hr</vt:lpstr>
      <vt:lpstr>hs</vt:lpstr>
      <vt:lpstr>Lw</vt:lpstr>
      <vt:lpstr>Lw_1m</vt:lpstr>
      <vt:lpstr>N</vt:lpstr>
      <vt:lpstr>rr</vt:lpstr>
      <vt:lpstr>SPL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2023-10-16T12:37:10Z</dcterms:created>
  <dcterms:modified xsi:type="dcterms:W3CDTF">2023-10-16T13:17:59Z</dcterms:modified>
</cp:coreProperties>
</file>