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2023\"/>
    </mc:Choice>
  </mc:AlternateContent>
  <xr:revisionPtr revIDLastSave="0" documentId="8_{6E267B60-4AE2-411E-892B-C00E9840969A}" xr6:coauthVersionLast="47" xr6:coauthVersionMax="47" xr10:uidLastSave="{00000000-0000-0000-0000-000000000000}"/>
  <bookViews>
    <workbookView xWindow="972" yWindow="-108" windowWidth="22176" windowHeight="13176" xr2:uid="{D5EB8351-C6B1-4434-B8DB-64C179A51FA3}"/>
  </bookViews>
  <sheets>
    <sheet name="Sheet1" sheetId="1" r:id="rId1"/>
  </sheets>
  <definedNames>
    <definedName name="A">Sheet1!$F$8</definedName>
    <definedName name="A_2">Sheet1!$H$24</definedName>
    <definedName name="Alpha_med">Sheet1!$C$11</definedName>
    <definedName name="Atot">Sheet1!$C$13</definedName>
    <definedName name="B">Sheet1!$J$6</definedName>
    <definedName name="d">Sheet1!$F$10</definedName>
    <definedName name="H">Sheet1!$J$4</definedName>
    <definedName name="S">Sheet1!$G$11</definedName>
    <definedName name="Stot">Sheet1!$C$12</definedName>
    <definedName name="T">Sheet1!$C$14</definedName>
    <definedName name="T_2">Sheet1!$K$24</definedName>
    <definedName name="V">Sheet1!$C$10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K29" i="1"/>
  <c r="K24" i="1"/>
  <c r="J26" i="1"/>
  <c r="H26" i="1"/>
  <c r="H24" i="1"/>
  <c r="H23" i="1"/>
  <c r="G11" i="1"/>
  <c r="K16" i="1" s="1"/>
  <c r="C13" i="1"/>
  <c r="C14" i="1" s="1"/>
  <c r="C12" i="1"/>
  <c r="C10" i="1"/>
  <c r="H13" i="1" l="1"/>
</calcChain>
</file>

<file path=xl/sharedStrings.xml><?xml version="1.0" encoding="utf-8"?>
<sst xmlns="http://schemas.openxmlformats.org/spreadsheetml/2006/main" count="46" uniqueCount="29">
  <si>
    <t>Large and short factory</t>
  </si>
  <si>
    <t>A =</t>
  </si>
  <si>
    <t>m</t>
  </si>
  <si>
    <t>B =</t>
  </si>
  <si>
    <t>H =</t>
  </si>
  <si>
    <t>Volume V =</t>
  </si>
  <si>
    <t>m3</t>
  </si>
  <si>
    <t>Alpha_med =</t>
  </si>
  <si>
    <t>Stot =</t>
  </si>
  <si>
    <t>m2</t>
  </si>
  <si>
    <t>Atot = Alpha_med*Stot =</t>
  </si>
  <si>
    <t>Sabine's formula</t>
  </si>
  <si>
    <t>T60 =</t>
  </si>
  <si>
    <t>s</t>
  </si>
  <si>
    <t>d =</t>
  </si>
  <si>
    <t>S = 2*pi*d^2 =</t>
  </si>
  <si>
    <t>K2,teor</t>
  </si>
  <si>
    <t>=</t>
  </si>
  <si>
    <t>dB</t>
  </si>
  <si>
    <t>K2,Farina=</t>
  </si>
  <si>
    <t>After room treatment</t>
  </si>
  <si>
    <t>N =</t>
  </si>
  <si>
    <t>baffles</t>
  </si>
  <si>
    <t>Abaffle =</t>
  </si>
  <si>
    <t>Alpha,baffle=</t>
  </si>
  <si>
    <t>A_add = N*Ab*Alpha_b =</t>
  </si>
  <si>
    <t>A_2 = Atot+A_add =</t>
  </si>
  <si>
    <t>reduction</t>
  </si>
  <si>
    <t>T_2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</si>
</sst>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132348</xdr:colOff>
      <xdr:row>4</xdr:row>
      <xdr:rowOff>136358</xdr:rowOff>
    </xdr:from>
    <xdr:to>
      <xdr:col>7</xdr:col>
      <xdr:colOff>489284</xdr:colOff>
      <xdr:row>6</xdr:row>
      <xdr:rowOff>60158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779E8F0-7737-E853-1145-34BE8696D3B8}"/>
            </a:ext>
          </a:extLst>
        </xdr:cNvPr>
        <xdr:cNvSpPr/>
      </xdr:nvSpPr>
      <xdr:spPr>
        <a:xfrm>
          <a:off x="741948" y="874295"/>
          <a:ext cx="4014536" cy="292768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128337</xdr:colOff>
      <xdr:row>2</xdr:row>
      <xdr:rowOff>96253</xdr:rowOff>
    </xdr:from>
    <xdr:to>
      <xdr:col>2</xdr:col>
      <xdr:colOff>140368</xdr:colOff>
      <xdr:row>4</xdr:row>
      <xdr:rowOff>120316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9F8D3A5E-2A36-AD25-64B6-225F5681A224}"/>
            </a:ext>
          </a:extLst>
        </xdr:cNvPr>
        <xdr:cNvCxnSpPr/>
      </xdr:nvCxnSpPr>
      <xdr:spPr>
        <a:xfrm flipV="1">
          <a:off x="737937" y="465221"/>
          <a:ext cx="621631" cy="3930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140368</xdr:colOff>
      <xdr:row>2</xdr:row>
      <xdr:rowOff>100264</xdr:rowOff>
    </xdr:from>
    <xdr:to>
      <xdr:col>8</xdr:col>
      <xdr:colOff>376989</xdr:colOff>
      <xdr:row>2</xdr:row>
      <xdr:rowOff>120316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3671839A-276F-AD2F-9D20-FDA5D482B1E7}"/>
            </a:ext>
          </a:extLst>
        </xdr:cNvPr>
        <xdr:cNvCxnSpPr/>
      </xdr:nvCxnSpPr>
      <xdr:spPr>
        <a:xfrm>
          <a:off x="1359568" y="469232"/>
          <a:ext cx="3894221" cy="2005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489284</xdr:colOff>
      <xdr:row>2</xdr:row>
      <xdr:rowOff>120316</xdr:rowOff>
    </xdr:from>
    <xdr:to>
      <xdr:col>8</xdr:col>
      <xdr:colOff>381000</xdr:colOff>
      <xdr:row>4</xdr:row>
      <xdr:rowOff>152400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3E92F93E-CED7-EE21-DB7A-856E79CF28D5}"/>
            </a:ext>
          </a:extLst>
        </xdr:cNvPr>
        <xdr:cNvCxnSpPr/>
      </xdr:nvCxnSpPr>
      <xdr:spPr>
        <a:xfrm flipH="1">
          <a:off x="4756484" y="489284"/>
          <a:ext cx="501316" cy="40105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372979</xdr:colOff>
      <xdr:row>2</xdr:row>
      <xdr:rowOff>132348</xdr:rowOff>
    </xdr:from>
    <xdr:to>
      <xdr:col>8</xdr:col>
      <xdr:colOff>372979</xdr:colOff>
      <xdr:row>4</xdr:row>
      <xdr:rowOff>44116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6F66D81C-33B7-DF55-D693-E04217C29ECE}"/>
            </a:ext>
          </a:extLst>
        </xdr:cNvPr>
        <xdr:cNvCxnSpPr/>
      </xdr:nvCxnSpPr>
      <xdr:spPr>
        <a:xfrm>
          <a:off x="5249779" y="501316"/>
          <a:ext cx="0" cy="2807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493295</xdr:colOff>
      <xdr:row>4</xdr:row>
      <xdr:rowOff>28073</xdr:rowOff>
    </xdr:from>
    <xdr:to>
      <xdr:col>8</xdr:col>
      <xdr:colOff>385011</xdr:colOff>
      <xdr:row>6</xdr:row>
      <xdr:rowOff>60158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7D6A1445-39F4-4576-B542-789A76063BBF}"/>
            </a:ext>
          </a:extLst>
        </xdr:cNvPr>
        <xdr:cNvCxnSpPr/>
      </xdr:nvCxnSpPr>
      <xdr:spPr>
        <a:xfrm flipH="1">
          <a:off x="4760495" y="766010"/>
          <a:ext cx="501316" cy="40105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172453</xdr:colOff>
      <xdr:row>14</xdr:row>
      <xdr:rowOff>60158</xdr:rowOff>
    </xdr:from>
    <xdr:to>
      <xdr:col>3</xdr:col>
      <xdr:colOff>60158</xdr:colOff>
      <xdr:row>21</xdr:row>
      <xdr:rowOff>150272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8673457-C3C1-9EA2-C080-3EBAE81D7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53" y="2642937"/>
          <a:ext cx="2129589" cy="1381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493296</xdr:colOff>
          <xdr:row>11</xdr:row>
          <xdr:rowOff>76200</xdr:rowOff>
        </xdr:from>
        <xdr:to>
          <xdr:col>6</xdr:col>
          <xdr:colOff>417096</xdr:colOff>
          <xdr:row>13</xdr:row>
          <xdr:rowOff>153047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D51086A-62DC-2227-F7E5-16E0230038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80211</xdr:colOff>
          <xdr:row>13</xdr:row>
          <xdr:rowOff>176462</xdr:rowOff>
        </xdr:from>
        <xdr:to>
          <xdr:col>9</xdr:col>
          <xdr:colOff>188495</xdr:colOff>
          <xdr:row>17</xdr:row>
          <xdr:rowOff>74248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E2DC045-7D26-14CC-F84E-CF8686751B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555458</xdr:colOff>
          <xdr:row>24</xdr:row>
          <xdr:rowOff>72189</xdr:rowOff>
        </xdr:from>
        <xdr:to>
          <xdr:col>6</xdr:col>
          <xdr:colOff>479258</xdr:colOff>
          <xdr:row>26</xdr:row>
          <xdr:rowOff>148390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427706B-88EC-C88A-9AAC-10D256FFB1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59756</xdr:colOff>
          <xdr:row>27</xdr:row>
          <xdr:rowOff>14839</xdr:rowOff>
        </xdr:from>
        <xdr:to>
          <xdr:col>9</xdr:col>
          <xdr:colOff>166436</xdr:colOff>
          <xdr:row>30</xdr:row>
          <xdr:rowOff>100264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D6E659D-4C89-8CC9-0EDE-934C807923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59E8B-8428-43FB-9D2A-62785508EF46}">
  <dimension ref="A1:M29"/>
  <sheetViews>
    <sheetView tabSelected="1" zoomScale="190" zoomScaleNormal="190" workbookViewId="0"/>
  </sheetViews>
  <sheetFormatPr defaultRowHeight="14.4" x14ac:dyDescent="0.3"/>
  <cols>
    <col min="1" max="1" width="14.88671875" customWidth="1"/>
  </cols>
  <sheetData>
    <row r="1" spans="1:12" x14ac:dyDescent="0.3">
      <c r="A1" s="4" t="s">
        <v>0</v>
      </c>
    </row>
    <row r="4" spans="1:12" x14ac:dyDescent="0.3">
      <c r="I4" s="1" t="s">
        <v>4</v>
      </c>
      <c r="J4">
        <v>7</v>
      </c>
      <c r="K4" t="s">
        <v>2</v>
      </c>
    </row>
    <row r="6" spans="1:12" x14ac:dyDescent="0.3">
      <c r="I6" s="1" t="s">
        <v>3</v>
      </c>
      <c r="J6">
        <v>60</v>
      </c>
      <c r="K6" t="s">
        <v>2</v>
      </c>
    </row>
    <row r="8" spans="1:12" x14ac:dyDescent="0.3">
      <c r="E8" t="s">
        <v>1</v>
      </c>
      <c r="F8">
        <v>100</v>
      </c>
      <c r="G8" t="s">
        <v>2</v>
      </c>
    </row>
    <row r="10" spans="1:12" x14ac:dyDescent="0.3">
      <c r="A10" t="s">
        <v>5</v>
      </c>
      <c r="C10">
        <f>A*B*H</f>
        <v>42000</v>
      </c>
      <c r="D10" t="s">
        <v>6</v>
      </c>
      <c r="E10" t="s">
        <v>14</v>
      </c>
      <c r="F10">
        <v>4</v>
      </c>
      <c r="G10" t="s">
        <v>2</v>
      </c>
    </row>
    <row r="11" spans="1:12" x14ac:dyDescent="0.3">
      <c r="A11" t="s">
        <v>7</v>
      </c>
      <c r="C11">
        <v>0.1</v>
      </c>
      <c r="E11" t="s">
        <v>15</v>
      </c>
      <c r="G11">
        <f>2*PI()*d^2</f>
        <v>100.53096491487338</v>
      </c>
      <c r="H11" t="s">
        <v>9</v>
      </c>
    </row>
    <row r="12" spans="1:12" x14ac:dyDescent="0.3">
      <c r="A12" t="s">
        <v>8</v>
      </c>
      <c r="C12">
        <f>A*B*2+A*H*2+B*H*2</f>
        <v>14240</v>
      </c>
      <c r="D12" t="s">
        <v>9</v>
      </c>
    </row>
    <row r="13" spans="1:12" x14ac:dyDescent="0.3">
      <c r="A13" t="s">
        <v>10</v>
      </c>
      <c r="C13">
        <f>Alpha_med*Stot</f>
        <v>1424</v>
      </c>
      <c r="D13" t="s">
        <v>9</v>
      </c>
      <c r="E13" t="s">
        <v>16</v>
      </c>
      <c r="G13" s="2" t="s">
        <v>17</v>
      </c>
      <c r="H13" s="3">
        <f>10*LOG10(1+4*S/Atot)</f>
        <v>1.0802024158767223</v>
      </c>
      <c r="I13" t="s">
        <v>18</v>
      </c>
    </row>
    <row r="14" spans="1:12" x14ac:dyDescent="0.3">
      <c r="A14" t="s">
        <v>11</v>
      </c>
      <c r="B14" t="s">
        <v>12</v>
      </c>
      <c r="C14">
        <f>0.16*V/Atot</f>
        <v>4.7191011235955056</v>
      </c>
      <c r="D14" t="s">
        <v>13</v>
      </c>
    </row>
    <row r="16" spans="1:12" x14ac:dyDescent="0.3">
      <c r="E16" t="s">
        <v>19</v>
      </c>
      <c r="J16" s="2" t="s">
        <v>17</v>
      </c>
      <c r="K16">
        <f>10*LOG10(1+4*T*S/(0.16*(5.64*T^0.7*H^3+1.596/T^0.7*H*S)))</f>
        <v>4.684852867615767</v>
      </c>
      <c r="L16" t="s">
        <v>18</v>
      </c>
    </row>
    <row r="19" spans="5:13" x14ac:dyDescent="0.3">
      <c r="E19" t="s">
        <v>20</v>
      </c>
    </row>
    <row r="20" spans="5:13" x14ac:dyDescent="0.3">
      <c r="E20" t="s">
        <v>21</v>
      </c>
      <c r="F20">
        <v>5000</v>
      </c>
      <c r="G20" t="s">
        <v>22</v>
      </c>
    </row>
    <row r="21" spans="5:13" x14ac:dyDescent="0.3">
      <c r="E21" t="s">
        <v>23</v>
      </c>
      <c r="F21">
        <v>1</v>
      </c>
      <c r="G21" t="s">
        <v>9</v>
      </c>
    </row>
    <row r="22" spans="5:13" x14ac:dyDescent="0.3">
      <c r="E22" t="s">
        <v>24</v>
      </c>
      <c r="G22">
        <v>0.8</v>
      </c>
    </row>
    <row r="23" spans="5:13" x14ac:dyDescent="0.3">
      <c r="E23" t="s">
        <v>25</v>
      </c>
      <c r="H23">
        <f>F20*F21*G22</f>
        <v>4000</v>
      </c>
      <c r="I23" t="s">
        <v>9</v>
      </c>
    </row>
    <row r="24" spans="5:13" x14ac:dyDescent="0.3">
      <c r="E24" t="s">
        <v>26</v>
      </c>
      <c r="H24">
        <f>Atot+H23</f>
        <v>5424</v>
      </c>
      <c r="I24" t="s">
        <v>9</v>
      </c>
      <c r="J24" t="s">
        <v>28</v>
      </c>
      <c r="K24">
        <f>0.16*V/A_2</f>
        <v>1.2389380530973451</v>
      </c>
      <c r="L24" t="s">
        <v>13</v>
      </c>
    </row>
    <row r="26" spans="5:13" x14ac:dyDescent="0.3">
      <c r="E26" t="s">
        <v>16</v>
      </c>
      <c r="G26" s="2" t="s">
        <v>17</v>
      </c>
      <c r="H26" s="3">
        <f>10*LOG10(1+4*S/A_2)</f>
        <v>0.31060032353145733</v>
      </c>
      <c r="I26" t="s">
        <v>18</v>
      </c>
      <c r="J26">
        <f>H13-H26</f>
        <v>0.76960209234526489</v>
      </c>
      <c r="K26" t="s">
        <v>27</v>
      </c>
    </row>
    <row r="29" spans="5:13" x14ac:dyDescent="0.3">
      <c r="E29" t="s">
        <v>19</v>
      </c>
      <c r="J29" s="2" t="s">
        <v>17</v>
      </c>
      <c r="K29" s="3">
        <f>10*LOG10(1+4*T_2*S/(0.16*(5.64*T_2^0.7*H^3+1.596/T_2^0.7*H*S)))</f>
        <v>2.9418947500347699</v>
      </c>
      <c r="L29" t="s">
        <v>18</v>
      </c>
      <c r="M29">
        <f>K16-K29</f>
        <v>1.7429581175809972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1025" r:id="rId3">
          <objectPr defaultSize="0" autoPict="0" r:id="rId4">
            <anchor moveWithCells="1">
              <from>
                <xdr:col>4</xdr:col>
                <xdr:colOff>495300</xdr:colOff>
                <xdr:row>11</xdr:row>
                <xdr:rowOff>76200</xdr:rowOff>
              </from>
              <to>
                <xdr:col>6</xdr:col>
                <xdr:colOff>419100</xdr:colOff>
                <xdr:row>13</xdr:row>
                <xdr:rowOff>152400</xdr:rowOff>
              </to>
            </anchor>
          </objectPr>
        </oleObject>
      </mc:Choice>
      <mc:Fallback>
        <oleObject shapeId="1025" r:id="rId3"/>
      </mc:Fallback>
    </mc:AlternateContent>
    <mc:AlternateContent xmlns:mc="http://schemas.openxmlformats.org/markup-compatibility/2006">
      <mc:Choice Requires="x14">
        <oleObject shapeId="1026" r:id="rId5">
          <objectPr defaultSize="0" autoPict="0" r:id="rId6">
            <anchor moveWithCells="1">
              <from>
                <xdr:col>5</xdr:col>
                <xdr:colOff>83820</xdr:colOff>
                <xdr:row>13</xdr:row>
                <xdr:rowOff>175260</xdr:rowOff>
              </from>
              <to>
                <xdr:col>9</xdr:col>
                <xdr:colOff>190500</xdr:colOff>
                <xdr:row>17</xdr:row>
                <xdr:rowOff>76200</xdr:rowOff>
              </to>
            </anchor>
          </objectPr>
        </oleObject>
      </mc:Choice>
      <mc:Fallback>
        <oleObject shapeId="1026" r:id="rId5"/>
      </mc:Fallback>
    </mc:AlternateContent>
    <mc:AlternateContent xmlns:mc="http://schemas.openxmlformats.org/markup-compatibility/2006">
      <mc:Choice Requires="x14">
        <oleObject shapeId="1027" r:id="rId7">
          <objectPr defaultSize="0" autoPict="0" r:id="rId4">
            <anchor moveWithCells="1">
              <from>
                <xdr:col>4</xdr:col>
                <xdr:colOff>556260</xdr:colOff>
                <xdr:row>24</xdr:row>
                <xdr:rowOff>68580</xdr:rowOff>
              </from>
              <to>
                <xdr:col>6</xdr:col>
                <xdr:colOff>480060</xdr:colOff>
                <xdr:row>26</xdr:row>
                <xdr:rowOff>144780</xdr:rowOff>
              </to>
            </anchor>
          </objectPr>
        </oleObject>
      </mc:Choice>
      <mc:Fallback>
        <oleObject shapeId="1027" r:id="rId7"/>
      </mc:Fallback>
    </mc:AlternateContent>
    <mc:AlternateContent xmlns:mc="http://schemas.openxmlformats.org/markup-compatibility/2006">
      <mc:Choice Requires="x14">
        <oleObject shapeId="1028" r:id="rId8">
          <objectPr defaultSize="0" autoPict="0" r:id="rId6">
            <anchor moveWithCells="1">
              <from>
                <xdr:col>5</xdr:col>
                <xdr:colOff>60960</xdr:colOff>
                <xdr:row>27</xdr:row>
                <xdr:rowOff>15240</xdr:rowOff>
              </from>
              <to>
                <xdr:col>9</xdr:col>
                <xdr:colOff>167640</xdr:colOff>
                <xdr:row>30</xdr:row>
                <xdr:rowOff>99060</xdr:rowOff>
              </to>
            </anchor>
          </objectPr>
        </oleObject>
      </mc:Choice>
      <mc:Fallback>
        <oleObject shapeId="1028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Sheet1</vt:lpstr>
      <vt:lpstr>A</vt:lpstr>
      <vt:lpstr>A_2</vt:lpstr>
      <vt:lpstr>Alpha_med</vt:lpstr>
      <vt:lpstr>Atot</vt:lpstr>
      <vt:lpstr>B</vt:lpstr>
      <vt:lpstr>d</vt:lpstr>
      <vt:lpstr>H</vt:lpstr>
      <vt:lpstr>S</vt:lpstr>
      <vt:lpstr>Stot</vt:lpstr>
      <vt:lpstr>T</vt:lpstr>
      <vt:lpstr>T_2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2023-10-17T07:23:55Z</dcterms:created>
  <dcterms:modified xsi:type="dcterms:W3CDTF">2023-10-17T07:42:24Z</dcterms:modified>
</cp:coreProperties>
</file>